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olk\Desktop\Data Analysis Bootcamp\Module 1-Crowdfunding Analysis\"/>
    </mc:Choice>
  </mc:AlternateContent>
  <xr:revisionPtr revIDLastSave="0" documentId="13_ncr:1_{DBD1F5A5-CD59-4CE1-BCCB-785F3B97B530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Outcomes Based on Goals" sheetId="14" r:id="rId1"/>
    <sheet name="Outcomes Based on Day Length" sheetId="15" r:id="rId2"/>
    <sheet name="Kickstarter" sheetId="1" r:id="rId3"/>
    <sheet name="Category Stats" sheetId="2" r:id="rId4"/>
    <sheet name="Outcomes Based on Launch Date" sheetId="7" r:id="rId5"/>
    <sheet name="Edinburgh Research" sheetId="8" r:id="rId6"/>
  </sheets>
  <definedNames>
    <definedName name="_xlnm._FilterDatabase" localSheetId="2" hidden="1">Kickstarter!$A$1:$Q$4115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9" i="15" l="1"/>
  <c r="C20" i="15"/>
  <c r="C21" i="15"/>
  <c r="C22" i="15"/>
  <c r="C23" i="15"/>
  <c r="C24" i="15"/>
  <c r="C25" i="15"/>
  <c r="C26" i="15"/>
  <c r="C27" i="15"/>
  <c r="C28" i="15"/>
  <c r="C29" i="15"/>
  <c r="C18" i="15"/>
  <c r="B19" i="15"/>
  <c r="B20" i="15"/>
  <c r="B21" i="15"/>
  <c r="B22" i="15"/>
  <c r="B23" i="15"/>
  <c r="B24" i="15"/>
  <c r="B25" i="15"/>
  <c r="B26" i="15"/>
  <c r="B27" i="15"/>
  <c r="B28" i="15"/>
  <c r="B29" i="15"/>
  <c r="B18" i="15"/>
  <c r="D3" i="15"/>
  <c r="D4" i="15"/>
  <c r="D5" i="15"/>
  <c r="D6" i="15"/>
  <c r="D7" i="15"/>
  <c r="D8" i="15"/>
  <c r="D9" i="15"/>
  <c r="D10" i="15"/>
  <c r="D11" i="15"/>
  <c r="D12" i="15"/>
  <c r="D13" i="15"/>
  <c r="C13" i="15"/>
  <c r="C12" i="15"/>
  <c r="C11" i="15"/>
  <c r="C10" i="15"/>
  <c r="C9" i="15"/>
  <c r="C8" i="15"/>
  <c r="C7" i="15"/>
  <c r="C6" i="15"/>
  <c r="B6" i="15"/>
  <c r="C5" i="15"/>
  <c r="B5" i="15"/>
  <c r="C4" i="15"/>
  <c r="B13" i="15"/>
  <c r="B2" i="15"/>
  <c r="B12" i="15"/>
  <c r="B11" i="15"/>
  <c r="B10" i="15"/>
  <c r="B9" i="15"/>
  <c r="B8" i="15"/>
  <c r="B7" i="15"/>
  <c r="B4" i="15"/>
  <c r="C3" i="15"/>
  <c r="B3" i="15"/>
  <c r="B3" i="14"/>
  <c r="D3" i="14"/>
  <c r="D13" i="14"/>
  <c r="E13" i="14" s="1"/>
  <c r="D2" i="14"/>
  <c r="C2" i="15"/>
  <c r="C2" i="14"/>
  <c r="B2" i="14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B22" i="7"/>
  <c r="B23" i="7"/>
  <c r="B24" i="7"/>
  <c r="B25" i="7"/>
  <c r="B26" i="7"/>
  <c r="B27" i="7"/>
  <c r="B28" i="7"/>
  <c r="B29" i="7"/>
  <c r="B30" i="7"/>
  <c r="B31" i="7"/>
  <c r="B32" i="7"/>
  <c r="B21" i="7"/>
  <c r="H5" i="14"/>
  <c r="H6" i="14"/>
  <c r="H7" i="14"/>
  <c r="H8" i="14"/>
  <c r="H9" i="14"/>
  <c r="H10" i="14"/>
  <c r="H11" i="14"/>
  <c r="H12" i="14"/>
  <c r="G5" i="14"/>
  <c r="G6" i="14"/>
  <c r="G7" i="14"/>
  <c r="G8" i="14"/>
  <c r="G9" i="14"/>
  <c r="G10" i="14"/>
  <c r="G11" i="14"/>
  <c r="G12" i="14"/>
  <c r="F5" i="14"/>
  <c r="F6" i="14"/>
  <c r="F7" i="14"/>
  <c r="F8" i="14"/>
  <c r="F9" i="14"/>
  <c r="F10" i="14"/>
  <c r="F11" i="14"/>
  <c r="F12" i="14"/>
  <c r="E5" i="14"/>
  <c r="E6" i="14"/>
  <c r="E7" i="14"/>
  <c r="E8" i="14"/>
  <c r="E9" i="14"/>
  <c r="E10" i="14"/>
  <c r="E11" i="14"/>
  <c r="E12" i="14"/>
  <c r="D12" i="14"/>
  <c r="D11" i="14"/>
  <c r="D10" i="14"/>
  <c r="D9" i="14"/>
  <c r="D8" i="14"/>
  <c r="D7" i="14"/>
  <c r="D6" i="14"/>
  <c r="D5" i="14"/>
  <c r="C13" i="14"/>
  <c r="C12" i="14"/>
  <c r="C11" i="14"/>
  <c r="C10" i="14"/>
  <c r="C9" i="14"/>
  <c r="C8" i="14"/>
  <c r="C7" i="14"/>
  <c r="C6" i="14"/>
  <c r="C5" i="14"/>
  <c r="B13" i="14"/>
  <c r="B12" i="14"/>
  <c r="B11" i="14"/>
  <c r="B10" i="14"/>
  <c r="B9" i="14"/>
  <c r="B8" i="14"/>
  <c r="B7" i="14"/>
  <c r="B6" i="14"/>
  <c r="B5" i="14"/>
  <c r="H4" i="14"/>
  <c r="G4" i="14"/>
  <c r="F4" i="14"/>
  <c r="E4" i="14"/>
  <c r="D4" i="14"/>
  <c r="C4" i="14"/>
  <c r="B4" i="14"/>
  <c r="C3" i="14"/>
  <c r="F3" i="8"/>
  <c r="F4" i="8"/>
  <c r="F5" i="8"/>
  <c r="F6" i="8"/>
  <c r="F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8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8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8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8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8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2" i="1"/>
  <c r="D2" i="15" l="1"/>
  <c r="G13" i="14"/>
  <c r="F13" i="14"/>
  <c r="H13" i="14"/>
  <c r="E3" i="14"/>
  <c r="E2" i="14"/>
  <c r="F3" i="14" l="1"/>
  <c r="G3" i="14"/>
  <c r="F2" i="14"/>
  <c r="G2" i="14"/>
  <c r="H3" i="14"/>
  <c r="H2" i="14"/>
</calcChain>
</file>

<file path=xl/sharedStrings.xml><?xml version="1.0" encoding="utf-8"?>
<sst xmlns="http://schemas.openxmlformats.org/spreadsheetml/2006/main" count="33045" uniqueCount="8421">
  <si>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</si>
  <si>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</si>
  <si>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</si>
  <si>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</si>
  <si>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</si>
  <si>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</si>
  <si>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</si>
  <si>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</si>
  <si>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</si>
  <si>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</si>
  <si>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</si>
  <si>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</si>
  <si>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</si>
  <si>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</si>
  <si>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</si>
  <si>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</si>
  <si>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</si>
  <si>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</si>
  <si>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</si>
  <si>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</si>
  <si>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</si>
  <si>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</si>
  <si>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</si>
  <si>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</si>
  <si>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</si>
  <si>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</si>
  <si>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</si>
  <si>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</si>
  <si>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</si>
  <si>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</si>
  <si>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</si>
  <si>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</si>
  <si>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</si>
  <si>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</si>
  <si>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</si>
  <si>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</si>
  <si>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</si>
  <si>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</si>
  <si>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</si>
  <si>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</si>
  <si>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</si>
  <si>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</si>
  <si>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</si>
  <si>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</si>
  <si>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</si>
  <si>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</si>
  <si>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</si>
  <si>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</si>
  <si>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</si>
  <si>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</si>
  <si>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</si>
  <si>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</si>
  <si>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</si>
  <si>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</si>
  <si>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</si>
  <si>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</si>
  <si>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</si>
  <si>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</si>
  <si>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</si>
  <si>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</si>
  <si>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</si>
  <si>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</si>
  <si>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</si>
  <si>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</si>
  <si>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</si>
  <si>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</si>
  <si>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</si>
  <si>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</si>
  <si>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</si>
  <si>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</si>
  <si>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</si>
  <si>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</si>
  <si>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</si>
  <si>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</si>
  <si>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</si>
  <si>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</si>
  <si>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</si>
  <si>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</si>
  <si>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</si>
  <si>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</si>
  <si>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</si>
  <si>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</si>
  <si>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</si>
  <si>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</si>
  <si>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</si>
  <si>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</si>
  <si>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</si>
  <si>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</si>
  <si>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</si>
  <si>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</si>
  <si>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</si>
  <si>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</si>
  <si>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</si>
  <si>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</si>
  <si>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</si>
  <si>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</si>
  <si>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</si>
  <si>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</si>
  <si>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</si>
  <si>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</si>
  <si>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</si>
  <si>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</si>
  <si>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</si>
  <si>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</si>
  <si>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</si>
  <si>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</si>
  <si>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</si>
  <si>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</si>
  <si>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</si>
  <si>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</si>
  <si>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</si>
  <si>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</si>
  <si>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</si>
  <si>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</si>
  <si>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</si>
  <si>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</si>
  <si>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</si>
  <si>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</si>
  <si>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</si>
  <si>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</si>
  <si>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</si>
  <si>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</si>
  <si>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</si>
  <si>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</si>
  <si>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</si>
  <si>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</si>
  <si>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</si>
  <si>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</si>
  <si>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</si>
  <si>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</si>
  <si>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</si>
  <si>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</si>
  <si>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</si>
  <si>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</si>
  <si>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</si>
  <si>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</si>
  <si>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</si>
  <si>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</si>
  <si>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</si>
  <si>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</si>
  <si>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</si>
  <si>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</si>
  <si>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</si>
  <si>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</si>
  <si>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</si>
  <si>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</si>
  <si>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</si>
  <si>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</si>
  <si>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</si>
  <si>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</si>
  <si>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</si>
  <si>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</si>
  <si>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</si>
  <si>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</si>
  <si>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</si>
  <si>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</si>
  <si>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</si>
  <si>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</si>
  <si>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</si>
  <si>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</si>
  <si>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</si>
  <si>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</si>
  <si>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</si>
  <si>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</si>
  <si>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</si>
  <si>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</si>
  <si>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</si>
  <si>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</si>
  <si>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</si>
  <si>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</si>
  <si>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</si>
  <si>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</si>
  <si>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</si>
  <si>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</si>
  <si>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</si>
  <si>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</si>
  <si>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</si>
  <si>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</si>
  <si>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</si>
  <si>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</si>
  <si>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</si>
  <si>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</si>
  <si>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</si>
  <si>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</si>
  <si>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</si>
  <si>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</si>
  <si>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</si>
  <si>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</si>
  <si>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</si>
  <si>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</si>
  <si>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</si>
  <si>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</si>
  <si>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</si>
  <si>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</si>
  <si>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</si>
  <si>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</si>
  <si>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</si>
  <si>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</si>
  <si>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</si>
  <si>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</si>
  <si>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</si>
  <si>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</si>
  <si>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</si>
  <si>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</si>
  <si>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</si>
  <si>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</si>
  <si>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</si>
  <si>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</si>
  <si>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</si>
  <si>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</si>
  <si>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</si>
  <si>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</si>
  <si>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</si>
  <si>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</si>
  <si>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</si>
  <si>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</si>
  <si>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</si>
  <si>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</si>
  <si>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</si>
  <si>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</si>
  <si>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</si>
  <si>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</si>
  <si>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</si>
  <si>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</si>
  <si>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</si>
  <si>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</si>
  <si>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</si>
  <si>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</si>
  <si>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</si>
  <si>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</si>
  <si>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</si>
  <si>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</si>
  <si>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</si>
  <si>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</si>
  <si>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</si>
  <si>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</si>
  <si>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</si>
  <si>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</si>
  <si>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</si>
  <si>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</si>
  <si>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</si>
  <si>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</si>
  <si>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</si>
  <si>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</si>
  <si>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</si>
  <si>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</si>
  <si>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</si>
  <si>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</si>
  <si>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</si>
  <si>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</si>
  <si>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</si>
  <si>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</si>
  <si>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</si>
  <si>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</si>
  <si>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</si>
  <si>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</si>
  <si>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</si>
  <si>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</si>
  <si>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</si>
  <si>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</si>
  <si>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</si>
  <si>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</si>
  <si>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</si>
  <si>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</si>
  <si>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</si>
  <si>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</si>
  <si>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</si>
  <si>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</si>
  <si>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</si>
  <si>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</si>
  <si>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</si>
  <si>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</si>
  <si>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</si>
  <si>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</si>
  <si>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</si>
  <si>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</si>
  <si>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</si>
  <si>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</si>
  <si>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</si>
  <si>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</si>
  <si>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</si>
  <si>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</si>
  <si>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</si>
  <si>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</si>
  <si>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</si>
  <si>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</si>
  <si>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</si>
  <si>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</si>
  <si>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</si>
  <si>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</si>
  <si>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</si>
  <si>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</si>
  <si>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</si>
  <si>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</si>
  <si>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</si>
  <si>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</si>
  <si>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</si>
  <si>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</si>
  <si>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</si>
  <si>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</si>
  <si>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</si>
  <si>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</si>
  <si>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</si>
  <si>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</si>
  <si>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</si>
  <si>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</si>
  <si>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</si>
  <si>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</si>
  <si>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</si>
  <si>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</si>
  <si>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</si>
  <si>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</si>
  <si>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</si>
  <si>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</si>
  <si>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</si>
  <si>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</si>
  <si>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</si>
  <si>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</si>
  <si>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</si>
  <si>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</si>
  <si>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</si>
  <si>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</si>
  <si>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</si>
  <si>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</si>
  <si>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</si>
  <si>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</si>
  <si>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</si>
  <si>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</si>
  <si>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</si>
  <si>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</si>
  <si>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</si>
  <si>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</si>
  <si>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</si>
  <si>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</si>
  <si>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</si>
  <si>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</si>
  <si>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</si>
  <si>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</si>
  <si>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</si>
  <si>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</si>
  <si>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</si>
  <si>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</si>
  <si>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</si>
  <si>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</si>
  <si>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</si>
  <si>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</si>
  <si>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</si>
  <si>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</si>
  <si>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</si>
  <si>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</si>
  <si>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</si>
  <si>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</si>
  <si>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</si>
  <si>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</si>
  <si>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</si>
  <si>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</si>
  <si>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</si>
  <si>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</si>
  <si>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</si>
  <si>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</si>
  <si>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</si>
  <si>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</si>
  <si>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</si>
  <si>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</si>
  <si>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</si>
  <si>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</si>
  <si>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</si>
  <si>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</si>
  <si>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</si>
  <si>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</si>
  <si>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</si>
  <si>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</si>
  <si>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</si>
  <si>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</si>
  <si>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</si>
  <si>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</si>
  <si>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</si>
  <si>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</si>
  <si>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</si>
  <si>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</si>
  <si>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</si>
  <si>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</si>
  <si>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</si>
  <si>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</si>
  <si>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</si>
  <si>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</si>
  <si>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</si>
  <si>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</si>
  <si>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</si>
  <si>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</si>
  <si>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</si>
  <si>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</si>
  <si>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</si>
  <si>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</si>
  <si>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</si>
  <si>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</si>
  <si>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</si>
  <si>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</si>
  <si>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</si>
  <si>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</si>
  <si>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</si>
  <si>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</si>
  <si>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</si>
  <si>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</si>
  <si>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</si>
  <si>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</si>
  <si>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</si>
  <si>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</si>
  <si>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</si>
  <si>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</si>
  <si>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</si>
  <si>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</si>
  <si>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</si>
  <si>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</si>
  <si>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</si>
  <si>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</si>
  <si>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</si>
  <si>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</si>
  <si>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</si>
  <si>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</si>
  <si>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</si>
  <si>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</si>
  <si>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</si>
  <si>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</si>
  <si>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</si>
  <si>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</si>
  <si>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</si>
  <si>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</si>
  <si>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</si>
  <si>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</si>
  <si>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</si>
  <si>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</si>
  <si>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</si>
  <si>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</si>
  <si>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</si>
  <si>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</si>
  <si>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</si>
  <si>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</si>
  <si>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</si>
  <si>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</si>
  <si>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</si>
  <si>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</si>
  <si>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</si>
  <si>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</si>
  <si>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</si>
  <si>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</si>
  <si>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</si>
  <si>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</si>
  <si>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</si>
  <si>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</si>
  <si>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</si>
  <si>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</si>
  <si>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</si>
  <si>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</si>
  <si>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</si>
  <si>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</si>
  <si>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</si>
  <si>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</si>
  <si>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</si>
  <si>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</si>
  <si>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</si>
  <si>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</si>
  <si>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</si>
  <si>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</si>
  <si>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</si>
  <si>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</si>
  <si>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</si>
  <si>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</si>
  <si>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</si>
  <si>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</si>
  <si>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</si>
  <si>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</si>
  <si>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</si>
  <si>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</si>
  <si>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</si>
  <si>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</si>
  <si>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</si>
  <si>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</si>
  <si>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</si>
  <si>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</si>
  <si>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</si>
  <si>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</si>
  <si>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</si>
  <si>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</si>
  <si>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</si>
  <si>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</si>
  <si>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</si>
  <si>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</si>
  <si>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</si>
  <si>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</si>
  <si>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</si>
  <si>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</si>
  <si>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</si>
  <si>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</si>
  <si>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</si>
  <si>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</si>
  <si>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</si>
  <si>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</si>
  <si>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</si>
  <si>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</si>
  <si>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</si>
  <si>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</si>
  <si>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</si>
  <si>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</si>
  <si>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</si>
  <si>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</si>
  <si>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</si>
  <si>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</si>
  <si>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</si>
  <si>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</si>
  <si>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</si>
  <si>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</si>
  <si>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</si>
  <si>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</si>
  <si>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</si>
  <si>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</si>
  <si>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</si>
  <si>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</si>
  <si>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</si>
  <si>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</si>
  <si>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</si>
  <si>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</si>
  <si>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</si>
  <si>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</si>
  <si>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</si>
  <si>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</si>
  <si>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</si>
  <si>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</si>
  <si>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</si>
  <si>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</si>
  <si>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</si>
  <si>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</si>
  <si>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</si>
  <si>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</si>
  <si>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</si>
  <si>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</si>
  <si>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</si>
  <si>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</si>
  <si>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</si>
  <si>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</si>
  <si>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</si>
  <si>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</si>
  <si>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</si>
  <si>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</si>
  <si>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</si>
  <si>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</si>
  <si>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</si>
  <si>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</si>
  <si>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</si>
  <si>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</si>
  <si>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</si>
  <si>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</si>
  <si>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</si>
  <si>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</si>
  <si>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</si>
  <si>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</si>
  <si>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</si>
  <si>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</si>
  <si>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</si>
  <si>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</si>
  <si>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</si>
  <si>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</si>
  <si>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</si>
  <si>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</si>
  <si>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</si>
  <si>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</si>
  <si>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</si>
  <si>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</si>
  <si>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</si>
  <si>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</si>
  <si>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</si>
  <si>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</si>
  <si>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</si>
  <si>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</si>
  <si>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</si>
  <si>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</si>
  <si>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</si>
  <si>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</si>
  <si>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</si>
  <si>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</si>
  <si>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</si>
  <si>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</si>
  <si>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</si>
  <si>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</si>
  <si>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</si>
  <si>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</si>
  <si>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</si>
  <si>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</si>
  <si>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</si>
  <si>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</si>
  <si>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</si>
  <si>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</si>
  <si>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</si>
  <si>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</si>
  <si>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</si>
  <si>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</si>
  <si>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</si>
  <si>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</si>
  <si>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</si>
  <si>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</si>
  <si>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</si>
  <si>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</si>
  <si>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</si>
  <si>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</si>
  <si>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</si>
  <si>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</si>
  <si>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</si>
  <si>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</si>
  <si>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</si>
  <si>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</si>
  <si>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</si>
  <si>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</si>
  <si>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</si>
  <si>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</si>
  <si>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</si>
  <si>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</si>
  <si>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</si>
  <si>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</si>
  <si>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</si>
  <si>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</si>
  <si>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</si>
  <si>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</si>
  <si>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</si>
  <si>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</si>
  <si>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</si>
  <si>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</si>
  <si>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</si>
  <si>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</si>
  <si>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</si>
  <si>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</si>
  <si>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</si>
  <si>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</si>
  <si>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</si>
  <si>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</si>
  <si>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</si>
  <si>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</si>
  <si>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</si>
  <si>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</si>
  <si>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</si>
  <si>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</si>
  <si>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</si>
  <si>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</si>
  <si>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</si>
  <si>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</si>
  <si>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</si>
  <si>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</si>
  <si>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</si>
  <si>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</si>
  <si>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</si>
  <si>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</si>
  <si>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</si>
  <si>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</si>
  <si>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</si>
  <si>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</si>
  <si>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</si>
  <si>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</si>
  <si>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</si>
  <si>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</si>
  <si>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</si>
  <si>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</si>
  <si>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</si>
  <si>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</si>
  <si>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</si>
  <si>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</si>
  <si>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</si>
  <si>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</si>
  <si>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</si>
  <si>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</si>
  <si>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</si>
  <si>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</si>
  <si>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</si>
  <si>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</si>
  <si>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</si>
  <si>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</si>
  <si>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</si>
  <si>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</si>
  <si>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</si>
  <si>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</si>
  <si>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</si>
  <si>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</si>
  <si>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</si>
  <si>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</si>
  <si>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</si>
  <si>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</si>
  <si>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</si>
  <si>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</si>
  <si>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</si>
  <si>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</si>
  <si>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</si>
  <si>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</si>
  <si>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</si>
  <si>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</si>
  <si>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</si>
  <si>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</si>
  <si>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</si>
  <si>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</si>
  <si>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</si>
  <si>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</si>
  <si>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</si>
  <si>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</si>
  <si>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</si>
  <si>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</si>
  <si>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</si>
  <si>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</si>
  <si>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</si>
  <si>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</si>
  <si>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</si>
  <si>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</si>
  <si>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</si>
  <si>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</si>
  <si>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</si>
  <si>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</si>
  <si>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</si>
  <si>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</si>
  <si>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</si>
  <si>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</si>
  <si>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</si>
  <si>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</si>
  <si>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</si>
  <si>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</si>
  <si>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</si>
  <si>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</si>
  <si>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</si>
  <si>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</si>
  <si>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</si>
  <si>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</si>
  <si>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</si>
  <si>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</si>
  <si>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</si>
  <si>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</si>
  <si>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</si>
  <si>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</si>
  <si>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</si>
  <si>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</si>
  <si>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</si>
  <si>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</si>
  <si>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</si>
  <si>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</si>
  <si>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</si>
  <si>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</si>
  <si>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</si>
  <si>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</si>
  <si>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</si>
  <si>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</si>
  <si>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</si>
  <si>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</si>
  <si>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</si>
  <si>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</si>
  <si>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</si>
  <si>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</si>
  <si>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</si>
  <si>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</si>
  <si>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</si>
  <si>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</si>
  <si>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</si>
  <si>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</si>
  <si>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</si>
  <si>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</si>
  <si>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</si>
  <si>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</si>
  <si>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</si>
  <si>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</si>
  <si>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</si>
  <si>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</si>
  <si>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</si>
  <si>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</si>
  <si>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</si>
  <si>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</si>
  <si>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</si>
  <si>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</si>
  <si>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</si>
  <si>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</si>
  <si>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</si>
  <si>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</si>
  <si>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</si>
  <si>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</si>
  <si>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</si>
  <si>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</si>
  <si>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</si>
  <si>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</si>
  <si>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</si>
  <si>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</si>
  <si>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</si>
  <si>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</si>
  <si>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</si>
  <si>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</si>
  <si>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</si>
  <si>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</si>
  <si>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</si>
  <si>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</si>
  <si>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</si>
  <si>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</si>
  <si>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</si>
  <si>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</si>
  <si>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</si>
  <si>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</si>
  <si>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</si>
  <si>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</si>
  <si>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</si>
  <si>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</si>
  <si>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</si>
  <si>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</si>
  <si>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</si>
  <si>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</si>
  <si>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</si>
  <si>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</si>
  <si>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</si>
  <si>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</si>
  <si>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</si>
  <si>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</si>
  <si>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</si>
  <si>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</si>
  <si>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</si>
  <si>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</si>
  <si>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</si>
  <si>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</si>
  <si>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</si>
  <si>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</si>
  <si>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</si>
  <si>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</si>
  <si>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</si>
  <si>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</si>
  <si>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</si>
  <si>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</si>
  <si>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</si>
  <si>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</si>
  <si>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</si>
  <si>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</si>
  <si>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</si>
  <si>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</si>
  <si>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</si>
  <si>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</si>
  <si>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</si>
  <si>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</si>
  <si>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</si>
  <si>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</si>
  <si>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</si>
  <si>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</si>
  <si>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</si>
  <si>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</si>
  <si>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</si>
  <si>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</si>
  <si>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</si>
  <si>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</si>
  <si>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</si>
  <si>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</si>
  <si>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</si>
  <si>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</si>
  <si>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</si>
  <si>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</si>
  <si>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</si>
  <si>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</si>
  <si>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</si>
  <si>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</si>
  <si>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</si>
  <si>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</si>
  <si>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</si>
  <si>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</si>
  <si>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</si>
  <si>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</si>
  <si>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</si>
  <si>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</si>
  <si>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</si>
  <si>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</si>
  <si>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</si>
  <si>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</si>
  <si>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</si>
  <si>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</si>
  <si>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</si>
  <si>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</si>
  <si>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</si>
  <si>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</si>
  <si>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</si>
  <si>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</si>
  <si>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</si>
  <si>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</si>
  <si>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</si>
  <si>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</si>
  <si>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</si>
  <si>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</si>
  <si>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</si>
  <si>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</si>
  <si>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</si>
  <si>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</si>
  <si>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</si>
  <si>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</si>
  <si>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</si>
  <si>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</si>
  <si>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</si>
  <si>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</si>
  <si>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</si>
  <si>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</si>
  <si>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</si>
  <si>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</si>
  <si>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</si>
  <si>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</si>
  <si>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</si>
  <si>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</si>
  <si>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</si>
  <si>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</si>
  <si>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</si>
  <si>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</si>
  <si>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</si>
  <si>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</si>
  <si>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</si>
  <si>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</si>
  <si>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</si>
  <si>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</si>
  <si>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</si>
  <si>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</si>
  <si>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</si>
  <si>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</si>
  <si>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</si>
  <si>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</si>
  <si>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</si>
  <si>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</si>
  <si>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</si>
  <si>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</si>
  <si>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</si>
  <si>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</si>
  <si>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</si>
  <si>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</si>
  <si>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</si>
  <si>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</si>
  <si>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</si>
  <si>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</si>
  <si>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</si>
  <si>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</si>
  <si>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</si>
  <si>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</si>
  <si>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</si>
  <si>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</si>
  <si>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</si>
  <si>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</si>
  <si>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</si>
  <si>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</si>
  <si>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</si>
  <si>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</si>
  <si>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</si>
  <si>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</si>
  <si>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</si>
  <si>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</si>
  <si>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</si>
  <si>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</si>
  <si>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</si>
  <si>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</si>
  <si>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</si>
  <si>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</si>
  <si>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</si>
  <si>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</si>
  <si>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</si>
  <si>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</si>
  <si>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</si>
  <si>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</si>
  <si>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</si>
  <si>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</si>
  <si>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</si>
  <si>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</si>
  <si>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</si>
  <si>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</si>
  <si>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</si>
  <si>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</si>
  <si>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</si>
  <si>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</si>
  <si>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</si>
  <si>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</si>
  <si>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</si>
  <si>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</si>
  <si>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</si>
  <si>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</si>
  <si>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</si>
  <si>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</si>
  <si>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</si>
  <si>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</si>
  <si>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</si>
  <si>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</si>
  <si>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</si>
  <si>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</si>
  <si>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</si>
  <si>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</si>
  <si>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</si>
  <si>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</si>
  <si>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</si>
  <si>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</si>
  <si>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</si>
  <si>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</si>
  <si>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</si>
  <si>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</si>
  <si>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</si>
  <si>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</si>
  <si>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</si>
  <si>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</si>
  <si>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</si>
  <si>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</si>
  <si>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</si>
  <si>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</si>
  <si>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</si>
  <si>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</si>
  <si>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</si>
  <si>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</si>
  <si>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</si>
  <si>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</si>
  <si>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</si>
  <si>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</si>
  <si>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</si>
  <si>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</si>
  <si>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</si>
  <si>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</si>
  <si>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</si>
  <si>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</si>
  <si>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</si>
  <si>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</si>
  <si>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</si>
  <si>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</si>
  <si>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</si>
  <si>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</si>
  <si>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</si>
  <si>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</si>
  <si>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</si>
  <si>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</si>
  <si>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</si>
  <si>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</si>
  <si>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</si>
  <si>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</si>
  <si>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</si>
  <si>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</si>
  <si>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</si>
  <si>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</si>
  <si>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</si>
  <si>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</si>
  <si>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</si>
  <si>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</si>
  <si>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</si>
  <si>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</si>
  <si>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</si>
  <si>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</si>
  <si>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</si>
  <si>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</si>
  <si>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</si>
  <si>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</si>
  <si>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</si>
  <si>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</si>
  <si>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</si>
  <si>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</si>
  <si>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</si>
  <si>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</si>
  <si>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</si>
  <si>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</si>
  <si>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</si>
  <si>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</si>
  <si>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</si>
  <si>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</si>
  <si>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</si>
  <si>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</si>
  <si>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</si>
  <si>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</si>
  <si>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</si>
  <si>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</si>
  <si>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</si>
  <si>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</si>
  <si>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</si>
  <si>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</si>
  <si>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</si>
  <si>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</si>
  <si>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</si>
  <si>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</si>
  <si>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</si>
  <si>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</si>
  <si>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</si>
  <si>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</si>
  <si>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</si>
  <si>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</si>
  <si>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</si>
  <si>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</si>
  <si>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</si>
  <si>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</si>
  <si>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</si>
  <si>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</si>
  <si>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</si>
  <si>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</si>
  <si>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</si>
  <si>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</si>
  <si>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</si>
  <si>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</si>
  <si>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</si>
  <si>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</si>
  <si>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</si>
  <si>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</si>
  <si>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</si>
  <si>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</si>
  <si>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</si>
  <si>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</si>
  <si>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</si>
  <si>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</si>
  <si>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</si>
  <si>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</si>
  <si>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</si>
  <si>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</si>
  <si>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</si>
  <si>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</si>
  <si>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</si>
  <si>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</si>
  <si>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</si>
  <si>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</si>
  <si>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</si>
  <si>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</si>
  <si>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</si>
  <si>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</si>
  <si>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</si>
  <si>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</si>
  <si>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</si>
  <si>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</si>
  <si>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</si>
  <si>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</si>
  <si>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</si>
  <si>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</si>
  <si>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</si>
  <si>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</si>
  <si>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</si>
  <si>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</si>
  <si>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</si>
  <si>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</si>
  <si>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</si>
  <si>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</si>
  <si>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</si>
  <si>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</si>
  <si>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</si>
  <si>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</si>
  <si>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</si>
  <si>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</si>
  <si>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</si>
  <si>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</si>
  <si>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</si>
  <si>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</si>
  <si>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</si>
  <si>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</si>
  <si>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</si>
  <si>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</si>
  <si>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</si>
  <si>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</si>
  <si>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</si>
  <si>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</si>
  <si>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</si>
  <si>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</si>
  <si>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</si>
  <si>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</si>
  <si>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</si>
  <si>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</si>
  <si>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</si>
  <si>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</si>
  <si>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</si>
  <si>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</si>
  <si>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</si>
  <si>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</si>
  <si>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</si>
  <si>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</si>
  <si>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</si>
  <si>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</si>
  <si>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</si>
  <si>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</si>
  <si>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</si>
  <si>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</si>
  <si>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</si>
  <si>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</si>
  <si>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</si>
  <si>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</si>
  <si>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</si>
  <si>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</si>
  <si>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</si>
  <si>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</si>
  <si>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</si>
  <si>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</si>
  <si>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</si>
  <si>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</si>
  <si>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</si>
  <si>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</si>
  <si>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</si>
  <si>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</si>
  <si>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</si>
  <si>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</si>
  <si>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</si>
  <si>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</si>
  <si>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</si>
  <si>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</si>
  <si>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</si>
  <si>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</si>
  <si>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</si>
  <si>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</si>
  <si>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</si>
  <si>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</si>
  <si>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</si>
  <si>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</si>
  <si>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</si>
  <si>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</si>
  <si>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</si>
  <si>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</si>
  <si>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</si>
  <si>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</si>
  <si>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</si>
  <si>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</si>
  <si>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</si>
  <si>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</si>
  <si>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</si>
  <si>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</si>
  <si>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</si>
  <si>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</si>
  <si>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</si>
  <si>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</si>
  <si>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</si>
  <si>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</si>
  <si>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</si>
  <si>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</si>
  <si>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</si>
  <si>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</si>
  <si>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</si>
  <si>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</si>
  <si>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</si>
  <si>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</si>
  <si>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</si>
  <si>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</si>
  <si>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</si>
  <si>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</si>
  <si>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</si>
  <si>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</si>
  <si>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</si>
  <si>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</si>
  <si>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</si>
  <si>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</si>
  <si>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</si>
  <si>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</si>
  <si>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</si>
  <si>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</si>
  <si>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</si>
  <si>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</si>
  <si>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</si>
  <si>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</si>
  <si>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</si>
  <si>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</si>
  <si>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</si>
  <si>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</si>
  <si>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</si>
  <si>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</si>
  <si>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</si>
  <si>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</si>
  <si>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</si>
  <si>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</si>
  <si>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</si>
  <si>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</si>
  <si>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</si>
  <si>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</si>
  <si>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</si>
  <si>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</si>
  <si>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</si>
  <si>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</si>
  <si>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</si>
  <si>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</si>
  <si>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</si>
  <si>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</si>
  <si>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</si>
  <si>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</si>
  <si>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</si>
  <si>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</si>
  <si>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</si>
  <si>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</si>
  <si>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</si>
  <si>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</si>
  <si>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</si>
  <si>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</si>
  <si>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</si>
  <si>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</si>
  <si>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</si>
  <si>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</si>
  <si>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</si>
  <si>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</si>
  <si>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</si>
  <si>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</si>
  <si>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</si>
  <si>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</si>
  <si>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</si>
  <si>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</si>
  <si>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</si>
  <si>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</si>
  <si>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</si>
  <si>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</si>
  <si>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</si>
  <si>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</si>
  <si>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</si>
  <si>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</si>
  <si>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</si>
  <si>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</si>
  <si>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</si>
  <si>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</si>
  <si>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</si>
  <si>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</si>
  <si>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</si>
  <si>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</si>
  <si>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</si>
  <si>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</si>
  <si>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</si>
  <si>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</si>
  <si>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</si>
  <si>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</si>
  <si>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</si>
  <si>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</si>
  <si>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</si>
  <si>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</si>
  <si>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</si>
  <si>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</si>
  <si>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</si>
  <si>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</si>
  <si>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</si>
  <si>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</si>
  <si>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</si>
  <si>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</si>
  <si>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</si>
  <si>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</si>
  <si>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</si>
  <si>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</si>
  <si>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</si>
  <si>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</si>
  <si>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</si>
  <si>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</si>
  <si>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</si>
  <si>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</si>
  <si>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</si>
  <si>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</si>
  <si>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</si>
  <si>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</si>
  <si>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</si>
  <si>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</si>
  <si>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</si>
  <si>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</si>
  <si>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</si>
  <si>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</si>
  <si>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</si>
  <si>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</si>
  <si>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</si>
  <si>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</si>
  <si>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</si>
  <si>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</si>
  <si>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</si>
  <si>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</si>
  <si>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</si>
  <si>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</si>
  <si>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</si>
  <si>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</si>
  <si>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</si>
  <si>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</si>
  <si>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</si>
  <si>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</si>
  <si>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</si>
  <si>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</si>
  <si>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</si>
  <si>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</si>
  <si>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</si>
  <si>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</si>
  <si>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</si>
  <si>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</si>
  <si>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</si>
  <si>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</si>
  <si>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</si>
  <si>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</si>
  <si>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</si>
  <si>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</si>
  <si>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</si>
  <si>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</si>
  <si>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</si>
  <si>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</si>
  <si>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</si>
  <si>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</si>
  <si>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</si>
  <si>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</si>
  <si>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</si>
  <si>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</si>
  <si>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</si>
  <si>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</si>
  <si>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</si>
  <si>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</si>
  <si>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</si>
  <si>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</si>
  <si>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</si>
  <si>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</si>
  <si>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</si>
  <si>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</si>
  <si>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</si>
  <si>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</si>
  <si>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</si>
  <si>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</si>
  <si>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</si>
  <si>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</si>
  <si>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</si>
  <si>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</si>
  <si>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</si>
  <si>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</si>
  <si>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</si>
  <si>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</si>
  <si>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</si>
  <si>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</si>
  <si>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</si>
  <si>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</si>
  <si>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</si>
  <si>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</si>
  <si>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</si>
  <si>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</si>
  <si>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</si>
  <si>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</si>
  <si>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</si>
  <si>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</si>
  <si>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</si>
  <si>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</si>
  <si>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</si>
  <si>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</si>
  <si>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</si>
  <si>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</si>
  <si>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</si>
  <si>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</si>
  <si>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</si>
  <si>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</si>
  <si>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</si>
  <si>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</si>
  <si>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</si>
  <si>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</si>
  <si>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</si>
  <si>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</si>
  <si>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</si>
  <si>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</si>
  <si>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</si>
  <si>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</si>
  <si>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</si>
  <si>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</si>
  <si>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</si>
  <si>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</si>
  <si>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</si>
  <si>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</si>
  <si>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</si>
  <si>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</si>
  <si>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</si>
  <si>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</si>
  <si>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</si>
  <si>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</si>
  <si>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</si>
  <si>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</si>
  <si>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</si>
  <si>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</si>
  <si>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</si>
  <si>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</si>
  <si>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</si>
  <si>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</si>
  <si>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</si>
  <si>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</si>
  <si>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</si>
  <si>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</si>
  <si>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</si>
  <si>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</si>
  <si>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</si>
  <si>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</si>
  <si>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</si>
  <si>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</si>
  <si>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</si>
  <si>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</si>
  <si>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</si>
  <si>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</si>
  <si>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</si>
  <si>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</si>
  <si>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</si>
  <si>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</si>
  <si>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</si>
  <si>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</si>
  <si>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</si>
  <si>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</si>
  <si>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</si>
  <si>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</si>
  <si>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</si>
  <si>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</si>
  <si>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</si>
  <si>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</si>
  <si>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</si>
  <si>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</si>
  <si>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</si>
  <si>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</si>
  <si>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</si>
  <si>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</si>
  <si>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</si>
  <si>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</si>
  <si>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</si>
  <si>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</si>
  <si>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</si>
  <si>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</si>
  <si>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</si>
  <si>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</si>
  <si>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</si>
  <si>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</si>
  <si>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</si>
  <si>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</si>
  <si>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</si>
  <si>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</si>
  <si>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</si>
  <si>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</si>
  <si>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</si>
  <si>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</si>
  <si>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</si>
  <si>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</si>
  <si>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</si>
  <si>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</si>
  <si>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</si>
  <si>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</si>
  <si>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</si>
  <si>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</si>
  <si>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</si>
  <si>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</si>
  <si>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</si>
  <si>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</si>
  <si>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</si>
  <si>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</si>
  <si>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</si>
  <si>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</si>
  <si>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</si>
  <si>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</si>
  <si>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</si>
  <si>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</si>
  <si>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</si>
  <si>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</si>
  <si>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</si>
  <si>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</si>
  <si>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</si>
  <si>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</si>
  <si>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</si>
  <si>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</si>
  <si>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</si>
  <si>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</si>
  <si>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</si>
  <si>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</si>
  <si>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</si>
  <si>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</si>
  <si>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</si>
  <si>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</si>
  <si>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</si>
  <si>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</si>
  <si>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</si>
  <si>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</si>
  <si>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</si>
  <si>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</si>
  <si>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</si>
  <si>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</si>
  <si>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</si>
  <si>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</si>
  <si>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</si>
  <si>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</si>
  <si>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</si>
  <si>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</si>
  <si>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</si>
  <si>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</si>
  <si>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</si>
  <si>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</si>
  <si>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</si>
  <si>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</si>
  <si>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</si>
  <si>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</si>
  <si>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</si>
  <si>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</si>
  <si>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</si>
  <si>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</si>
  <si>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</si>
  <si>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</si>
  <si>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</si>
  <si>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</si>
  <si>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</si>
  <si>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</si>
  <si>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</si>
  <si>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</si>
  <si>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</si>
  <si>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</si>
  <si>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</si>
  <si>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</si>
  <si>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</si>
  <si>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</si>
  <si>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</si>
  <si>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</si>
  <si>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</si>
  <si>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</si>
  <si>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</si>
  <si>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</si>
  <si>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</si>
  <si>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</si>
  <si>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</si>
  <si>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</si>
  <si>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</si>
  <si>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</si>
  <si>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</si>
  <si>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</si>
  <si>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</si>
  <si>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</si>
  <si>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</si>
  <si>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</si>
  <si>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</si>
  <si>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</si>
  <si>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</si>
  <si>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</si>
  <si>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</si>
  <si>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</si>
  <si>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</si>
  <si>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</si>
  <si>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</si>
  <si>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</si>
  <si>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</si>
  <si>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</si>
  <si>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</si>
  <si>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</si>
  <si>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</si>
  <si>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</si>
  <si>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</si>
  <si>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</si>
  <si>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</si>
  <si>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</si>
  <si>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</si>
  <si>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</si>
  <si>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</si>
  <si>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</si>
  <si>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</si>
  <si>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</si>
  <si>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</si>
  <si>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</si>
  <si>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</si>
  <si>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</si>
  <si>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</si>
  <si>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</si>
  <si>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</si>
  <si>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</si>
  <si>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</si>
  <si>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</si>
  <si>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</si>
  <si>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</si>
  <si>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</si>
  <si>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</si>
  <si>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</si>
  <si>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</si>
  <si>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</si>
  <si>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</si>
  <si>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</si>
  <si>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</si>
  <si>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</si>
  <si>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</si>
  <si>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</si>
  <si>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</si>
  <si>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</si>
  <si>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</si>
  <si>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</si>
  <si>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</si>
  <si>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</si>
  <si>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</si>
  <si>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</si>
  <si>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</si>
  <si>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</si>
  <si>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</si>
  <si>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</si>
  <si>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</si>
  <si>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</si>
  <si>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</si>
  <si>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</si>
  <si>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</si>
  <si>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</si>
  <si>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</si>
  <si>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</si>
  <si>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</si>
  <si>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</si>
  <si>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</si>
  <si>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</si>
  <si>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</si>
  <si>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</si>
  <si>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</si>
  <si>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</si>
  <si>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</si>
  <si>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</si>
  <si>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</si>
  <si>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</si>
  <si>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</si>
  <si>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</si>
  <si>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</si>
  <si>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</si>
  <si>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</si>
  <si>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</si>
  <si>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</si>
  <si>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</si>
  <si>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</si>
  <si>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</si>
  <si>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</si>
  <si>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</si>
  <si>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</si>
  <si>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</si>
  <si>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</si>
  <si>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</si>
  <si>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</si>
  <si>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</si>
  <si>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</si>
  <si>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</si>
  <si>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</si>
  <si>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</si>
  <si>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</si>
  <si>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</si>
  <si>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</si>
  <si>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</si>
  <si>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</si>
  <si>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</si>
  <si>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</si>
  <si>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</si>
  <si>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</si>
  <si>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</si>
  <si>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</si>
  <si>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</si>
  <si>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</si>
  <si>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</si>
  <si>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</si>
  <si>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</si>
  <si>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</si>
  <si>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</si>
  <si>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</si>
  <si>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</si>
  <si>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</si>
  <si>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</si>
  <si>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</si>
  <si>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</si>
  <si>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</si>
  <si>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</si>
  <si>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</si>
  <si>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</si>
  <si>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</si>
  <si>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</si>
  <si>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</si>
  <si>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</si>
  <si>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</si>
  <si>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</si>
  <si>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</si>
  <si>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</si>
  <si>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</si>
  <si>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</si>
  <si>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</si>
  <si>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</si>
  <si>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</si>
  <si>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</si>
  <si>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</si>
  <si>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</si>
  <si>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</si>
  <si>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</si>
  <si>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</si>
  <si>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</si>
  <si>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</si>
  <si>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</si>
  <si>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</si>
  <si>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</si>
  <si>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</si>
  <si>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</si>
  <si>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</si>
  <si>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</si>
  <si>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</si>
  <si>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</si>
  <si>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</si>
  <si>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</si>
  <si>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</si>
  <si>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</si>
  <si>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</si>
  <si>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</si>
  <si>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</si>
  <si>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</si>
  <si>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</si>
  <si>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</si>
  <si>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</si>
  <si>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</si>
  <si>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</si>
  <si>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</si>
  <si>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</si>
  <si>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</si>
  <si>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</si>
  <si>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</si>
  <si>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</si>
  <si>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</si>
  <si>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</si>
  <si>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</si>
  <si>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</si>
  <si>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</si>
  <si>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</si>
  <si>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</si>
  <si>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</si>
  <si>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</si>
  <si>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</si>
  <si>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</si>
  <si>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</si>
  <si>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</si>
  <si>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</si>
  <si>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</si>
  <si>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</si>
  <si>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</si>
  <si>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</si>
  <si>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</si>
  <si>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</si>
  <si>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</si>
  <si>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</si>
  <si>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</si>
  <si>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</si>
  <si>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</si>
  <si>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</si>
  <si>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</si>
  <si>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</si>
  <si>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</si>
  <si>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</si>
  <si>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</si>
  <si>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</si>
  <si>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</si>
  <si>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</si>
  <si>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</si>
  <si>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</si>
  <si>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</si>
  <si>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</si>
  <si>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</si>
  <si>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</si>
  <si>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</si>
  <si>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</si>
  <si>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</si>
  <si>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</si>
  <si>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</si>
  <si>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</si>
  <si>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</si>
  <si>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</si>
  <si>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</si>
  <si>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</si>
  <si>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</si>
  <si>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</si>
  <si>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</si>
  <si>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</si>
  <si>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</si>
  <si>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</si>
  <si>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</si>
  <si>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</si>
  <si>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</si>
  <si>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</si>
  <si>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</si>
  <si>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</si>
  <si>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</si>
  <si>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</si>
  <si>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</si>
  <si>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</si>
  <si>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</si>
  <si>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</si>
  <si>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</si>
  <si>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</si>
  <si>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</si>
  <si>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</si>
  <si>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</si>
  <si>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</si>
  <si>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</si>
  <si>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</si>
  <si>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</si>
  <si>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</si>
  <si>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</si>
  <si>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</si>
  <si>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</si>
  <si>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</si>
  <si>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</si>
  <si>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</si>
  <si>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</si>
  <si>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</si>
  <si>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</si>
  <si>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</si>
  <si>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</si>
  <si>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</si>
  <si>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</si>
  <si>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</si>
  <si>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</si>
  <si>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</si>
  <si>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</si>
  <si>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</si>
  <si>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</si>
  <si>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</si>
  <si>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</si>
  <si>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</si>
  <si>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</si>
  <si>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</si>
  <si>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</si>
  <si>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</si>
  <si>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</si>
  <si>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</si>
  <si>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</si>
  <si>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</si>
  <si>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</si>
  <si>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</si>
  <si>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</si>
  <si>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</si>
  <si>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</si>
  <si>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</si>
  <si>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</si>
  <si>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</si>
  <si>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</si>
  <si>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</si>
  <si>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</si>
  <si>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</si>
  <si>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</si>
  <si>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</si>
  <si>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</si>
  <si>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</si>
  <si>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</si>
  <si>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</si>
  <si>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</si>
  <si>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</si>
  <si>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</si>
  <si>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</si>
  <si>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</si>
  <si>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</si>
  <si>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</si>
  <si>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</si>
  <si>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</si>
  <si>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</si>
  <si>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</si>
  <si>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</si>
  <si>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</si>
  <si>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</si>
  <si>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</si>
  <si>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</si>
  <si>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</si>
  <si>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</si>
  <si>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</si>
  <si>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</si>
  <si>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</si>
  <si>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</si>
  <si>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</si>
  <si>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</si>
  <si>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</si>
  <si>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</si>
  <si>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</si>
  <si>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</si>
  <si>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</si>
  <si>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</si>
  <si>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</si>
  <si>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</si>
  <si>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</si>
  <si>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</si>
  <si>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</si>
  <si>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</si>
  <si>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</si>
  <si>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</si>
  <si>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</si>
  <si>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</si>
  <si>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</si>
  <si>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</si>
  <si>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</si>
  <si>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</si>
  <si>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</si>
  <si>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</si>
  <si>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</si>
  <si>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</si>
  <si>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</si>
  <si>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</si>
  <si>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</si>
  <si>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</si>
  <si>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</si>
  <si>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</si>
  <si>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</si>
  <si>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</si>
  <si>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</si>
  <si>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</si>
  <si>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</si>
  <si>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</si>
  <si>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</si>
  <si>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</si>
  <si>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</si>
  <si>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</si>
  <si>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</si>
  <si>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</si>
  <si>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</si>
  <si>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</si>
  <si>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</si>
  <si>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</si>
  <si>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</si>
  <si>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</si>
  <si>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</si>
  <si>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</si>
  <si>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</si>
  <si>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</si>
  <si>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</si>
  <si>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</si>
  <si>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</si>
  <si>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</si>
  <si>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</si>
  <si>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</si>
  <si>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</si>
  <si>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</si>
  <si>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</si>
  <si>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</si>
  <si>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</si>
  <si>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</si>
  <si>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</si>
  <si>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</si>
  <si>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</si>
  <si>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</si>
  <si>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</si>
  <si>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</si>
  <si>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</si>
  <si>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</si>
  <si>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</si>
  <si>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</si>
  <si>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</si>
  <si>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</si>
  <si>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</si>
  <si>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</si>
  <si>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</si>
  <si>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</si>
  <si>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</si>
  <si>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</si>
  <si>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</si>
  <si>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</si>
  <si>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</si>
  <si>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</si>
  <si>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</si>
  <si>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</si>
  <si>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</si>
  <si>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</si>
  <si>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</si>
  <si>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</si>
  <si>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</si>
  <si>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</si>
  <si>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</si>
  <si>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</si>
  <si>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</si>
  <si>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</si>
  <si>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</si>
  <si>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</si>
  <si>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</si>
  <si>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</si>
  <si>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</si>
  <si>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</si>
  <si>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</si>
  <si>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</si>
  <si>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</si>
  <si>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</si>
  <si>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</si>
  <si>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</si>
  <si>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</si>
  <si>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</si>
  <si>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</si>
  <si>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</si>
  <si>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</si>
  <si>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</si>
  <si>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</si>
  <si>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</si>
  <si>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</si>
  <si>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</si>
  <si>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</si>
  <si>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</si>
  <si>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</si>
  <si>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</si>
  <si>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</si>
  <si>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</si>
  <si>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</si>
  <si>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</si>
  <si>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</si>
  <si>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</si>
  <si>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</si>
  <si>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</si>
  <si>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</si>
  <si>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</si>
  <si>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</si>
  <si>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</si>
  <si>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</si>
  <si>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</si>
  <si>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</si>
  <si>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</si>
  <si>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</si>
  <si>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</si>
  <si>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</si>
  <si>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</si>
  <si>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</si>
  <si>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</si>
  <si>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</si>
  <si>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</si>
  <si>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</si>
  <si>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</si>
  <si>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</si>
  <si>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</si>
  <si>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</si>
  <si>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</si>
  <si>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</si>
  <si>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</si>
  <si>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</si>
  <si>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</si>
  <si>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</si>
  <si>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</si>
  <si>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</si>
  <si>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</si>
  <si>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</si>
  <si>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</si>
  <si>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</si>
  <si>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</si>
  <si>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</si>
  <si>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</si>
  <si>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</si>
  <si>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</si>
  <si>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</si>
  <si>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</si>
  <si>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</si>
  <si>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</si>
  <si>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</si>
  <si>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</si>
  <si>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</si>
  <si>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</si>
  <si>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</si>
  <si>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</si>
  <si>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</si>
  <si>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</si>
  <si>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</si>
  <si>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</si>
  <si>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</si>
  <si>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</si>
  <si>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</si>
  <si>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</si>
  <si>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</si>
  <si>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</si>
  <si>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</si>
  <si>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</si>
  <si>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</si>
  <si>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</si>
  <si>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</si>
  <si>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</si>
  <si>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</si>
  <si>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</si>
  <si>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</si>
  <si>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</si>
  <si>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</si>
  <si>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</si>
  <si>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</si>
  <si>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</si>
  <si>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</si>
  <si>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</si>
  <si>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</si>
  <si>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</si>
  <si>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</si>
  <si>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</si>
  <si>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</si>
  <si>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</si>
  <si>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</si>
  <si>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</si>
  <si>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</si>
  <si>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</si>
  <si>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</si>
  <si>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</si>
  <si>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</si>
  <si>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</si>
  <si>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</si>
  <si>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</si>
  <si>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</si>
  <si>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</si>
  <si>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</si>
  <si>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</si>
  <si>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</si>
  <si>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</si>
  <si>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</si>
  <si>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</si>
  <si>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</si>
  <si>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</si>
  <si>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</si>
  <si>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</si>
  <si>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</si>
  <si>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</si>
  <si>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</si>
  <si>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</si>
  <si>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</si>
  <si>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</si>
  <si>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</si>
  <si>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</si>
  <si>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</si>
  <si>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</si>
  <si>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</si>
  <si>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</si>
  <si>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</si>
  <si>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</si>
  <si>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</si>
  <si>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</si>
  <si>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</si>
  <si>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</si>
  <si>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</si>
  <si>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</si>
  <si>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</si>
  <si>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</si>
  <si>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</si>
  <si>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</si>
  <si>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</si>
  <si>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</si>
  <si>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</si>
  <si>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</si>
  <si>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</si>
  <si>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</si>
  <si>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</si>
  <si>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</si>
  <si>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</si>
  <si>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</si>
  <si>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</si>
  <si>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</si>
  <si>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</si>
  <si>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</si>
  <si>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</si>
  <si>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</si>
  <si>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</si>
  <si>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</si>
  <si>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</si>
  <si>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</si>
  <si>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</si>
  <si>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</si>
  <si>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</si>
  <si>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</si>
  <si>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</si>
  <si>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</si>
  <si>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</si>
  <si>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</si>
  <si>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</si>
  <si>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</si>
  <si>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</si>
  <si>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</si>
  <si>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</si>
  <si>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</si>
  <si>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</si>
  <si>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</si>
  <si>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</si>
  <si>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</si>
  <si>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</si>
  <si>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</si>
  <si>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</si>
  <si>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</si>
  <si>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</si>
  <si>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</si>
  <si>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</si>
  <si>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</si>
  <si>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</si>
  <si>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</si>
  <si>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</si>
  <si>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</si>
  <si>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</si>
  <si>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</si>
  <si>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</si>
  <si>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</si>
  <si>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</si>
  <si>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</si>
  <si>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</si>
  <si>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</si>
  <si>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</si>
  <si>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</si>
  <si>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</si>
  <si>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</si>
  <si>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</si>
  <si>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</si>
  <si>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</si>
  <si>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</si>
  <si>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</si>
  <si>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</si>
  <si>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</si>
  <si>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</si>
  <si>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</si>
  <si>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</si>
  <si>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</si>
  <si>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</si>
  <si>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</si>
  <si>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</si>
  <si>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</si>
  <si>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</si>
  <si>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</si>
  <si>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</si>
  <si>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</si>
  <si>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</si>
  <si>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</si>
  <si>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</si>
  <si>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</si>
  <si>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</si>
  <si>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</si>
  <si>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</si>
  <si>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</si>
  <si>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</si>
  <si>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</si>
  <si>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</si>
  <si>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</si>
  <si>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</si>
  <si>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</si>
  <si>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</si>
  <si>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</si>
  <si>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</si>
  <si>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</si>
  <si>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</si>
  <si>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</si>
  <si>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</si>
  <si>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</si>
  <si>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</si>
  <si>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</si>
  <si>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</si>
  <si>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</si>
  <si>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</si>
  <si>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</si>
  <si>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</si>
  <si>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</si>
  <si>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</si>
  <si>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</si>
  <si>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</si>
  <si>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</si>
  <si>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</si>
  <si>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</si>
  <si>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</si>
  <si>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</si>
  <si>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</si>
  <si>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</si>
  <si>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</si>
  <si>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</si>
  <si>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</si>
  <si>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</si>
  <si>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</si>
  <si>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</si>
  <si>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</si>
  <si>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</si>
  <si>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</si>
  <si>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</si>
  <si>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</si>
  <si>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</si>
  <si>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</si>
  <si>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</si>
  <si>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</si>
  <si>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</si>
  <si>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</si>
  <si>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</si>
  <si>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</si>
  <si>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</si>
  <si>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</si>
  <si>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</si>
  <si>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</si>
  <si>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</si>
  <si>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</si>
  <si>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</si>
  <si>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</si>
  <si>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</si>
  <si>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</si>
  <si>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</si>
  <si>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</si>
  <si>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</si>
  <si>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</si>
  <si>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</si>
  <si>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</si>
  <si>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</si>
  <si>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</si>
  <si>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</si>
  <si>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</si>
  <si>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</si>
  <si>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</si>
  <si>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</si>
  <si>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</si>
  <si>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</si>
  <si>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</si>
  <si>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</si>
  <si>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</si>
  <si>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</si>
  <si>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</si>
  <si>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</si>
  <si>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</si>
  <si>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</si>
  <si>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</si>
  <si>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</si>
  <si>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</si>
  <si>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</si>
  <si>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</si>
  <si>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</si>
  <si>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</si>
  <si>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</si>
  <si>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</si>
  <si>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</si>
  <si>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</si>
  <si>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</si>
  <si>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</si>
  <si>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</si>
  <si>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</si>
  <si>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</si>
  <si>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</si>
  <si>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</si>
  <si>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</si>
  <si>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</si>
  <si>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</si>
  <si>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</si>
  <si>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</si>
  <si>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</si>
  <si>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</si>
  <si>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</si>
  <si>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</si>
  <si>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</si>
  <si>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</si>
  <si>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</si>
  <si>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</si>
  <si>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</si>
  <si>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</si>
  <si>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</si>
  <si>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</si>
  <si>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</si>
  <si>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</si>
  <si>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</si>
  <si>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</si>
  <si>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</si>
  <si>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</si>
  <si>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</si>
  <si>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</si>
  <si>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</si>
  <si>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</si>
  <si>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</si>
  <si>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</si>
  <si>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</si>
  <si>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</si>
  <si>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</si>
  <si>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</si>
  <si>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</si>
  <si>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</si>
  <si>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</si>
  <si>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</si>
  <si>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</si>
  <si>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</si>
  <si>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</si>
  <si>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</si>
  <si>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</si>
  <si>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</si>
  <si>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</si>
  <si>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</si>
  <si>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</si>
  <si>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</si>
  <si>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</si>
  <si>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</si>
  <si>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</si>
  <si>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</si>
  <si>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</si>
  <si>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</si>
  <si>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</si>
  <si>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</si>
  <si>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</si>
  <si>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</si>
  <si>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</si>
  <si>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</si>
  <si>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</si>
  <si>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</si>
  <si>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</si>
  <si>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</si>
  <si>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</si>
  <si>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</si>
  <si>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</si>
  <si>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</si>
  <si>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</si>
  <si>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</si>
  <si>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</si>
  <si>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</si>
  <si>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</si>
  <si>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</si>
  <si>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</si>
  <si>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</si>
  <si>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</si>
  <si>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</si>
  <si>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</si>
  <si>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</si>
  <si>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</si>
  <si>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</si>
  <si>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</si>
  <si>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</si>
  <si>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</si>
  <si>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</si>
  <si>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</si>
  <si>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</si>
  <si>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</si>
  <si>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</si>
  <si>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</si>
  <si>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</si>
  <si>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</si>
  <si>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</si>
  <si>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</si>
  <si>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</si>
  <si>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</si>
  <si>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</si>
  <si>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</si>
  <si>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</si>
  <si>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</si>
  <si>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</si>
  <si>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</si>
  <si>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</si>
  <si>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</si>
  <si>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</si>
  <si>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</si>
  <si>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</si>
  <si>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</si>
  <si>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</si>
  <si>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</si>
  <si>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</si>
  <si>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</si>
  <si>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</si>
  <si>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</si>
  <si>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</si>
  <si>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</si>
  <si>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</si>
  <si>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</si>
  <si>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</si>
  <si>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</si>
  <si>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</si>
  <si>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</si>
  <si>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</si>
  <si>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</si>
  <si>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</si>
  <si>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</si>
  <si>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</si>
  <si>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</si>
  <si>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</si>
  <si>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</si>
  <si>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</si>
  <si>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</si>
  <si>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</si>
  <si>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</si>
  <si>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</si>
  <si>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</si>
  <si>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</si>
  <si>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</si>
  <si>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</si>
  <si>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</si>
  <si>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</si>
  <si>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</si>
  <si>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</si>
  <si>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</si>
  <si>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</si>
  <si>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</si>
  <si>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</si>
  <si>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</si>
  <si>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</si>
  <si>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</si>
  <si>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</si>
  <si>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</si>
  <si>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</si>
  <si>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</si>
  <si>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</si>
  <si>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</si>
  <si>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</si>
  <si>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</si>
  <si>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</si>
  <si>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</si>
  <si>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</si>
  <si>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</si>
  <si>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</si>
  <si>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</si>
  <si>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</si>
  <si>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</si>
  <si>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</si>
  <si>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</si>
  <si>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</si>
  <si>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</si>
  <si>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</si>
  <si>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</si>
  <si>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</si>
  <si>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</si>
  <si>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</si>
  <si>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</si>
  <si>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</si>
  <si>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</si>
  <si>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</si>
  <si>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</si>
  <si>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</si>
  <si>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</si>
  <si>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</si>
  <si>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</si>
  <si>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</si>
  <si>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</si>
  <si>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</si>
  <si>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</si>
  <si>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</si>
  <si>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</si>
  <si>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</si>
  <si>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</si>
  <si>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</si>
  <si>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</si>
  <si>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</si>
  <si>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</si>
  <si>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</si>
  <si>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</si>
  <si>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</si>
  <si>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</si>
  <si>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</si>
  <si>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</si>
  <si>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</si>
  <si>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</si>
  <si>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</si>
  <si>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</si>
  <si>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</si>
  <si>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</si>
  <si>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</si>
  <si>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</si>
  <si>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</si>
  <si>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</si>
  <si>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</si>
  <si>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</si>
  <si>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</si>
  <si>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</si>
  <si>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</si>
  <si>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</si>
  <si>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</si>
  <si>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</si>
  <si>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</si>
  <si>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</si>
  <si>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</si>
  <si>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</si>
  <si>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</si>
  <si>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</si>
  <si>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</si>
  <si>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</si>
  <si>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</si>
  <si>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</si>
  <si>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</si>
  <si>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</si>
  <si>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</si>
  <si>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</si>
  <si>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</si>
  <si>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</si>
  <si>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</si>
  <si>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</si>
  <si>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</si>
  <si>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</si>
  <si>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</si>
  <si>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</si>
  <si>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</si>
  <si>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</si>
  <si>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</si>
  <si>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</si>
  <si>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</si>
  <si>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</si>
  <si>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</si>
  <si>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</si>
  <si>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</si>
  <si>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</si>
  <si>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</si>
  <si>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</si>
  <si>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</si>
  <si>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</si>
  <si>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</si>
  <si>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</si>
  <si>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</si>
  <si>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</si>
  <si>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</si>
  <si>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</si>
  <si>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</si>
  <si>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</si>
  <si>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</si>
  <si>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</si>
  <si>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</si>
  <si>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</si>
  <si>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</si>
  <si>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</si>
  <si>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</si>
  <si>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</si>
  <si>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</si>
  <si>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</si>
  <si>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</si>
  <si>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</si>
  <si>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</si>
  <si>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</si>
  <si>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</si>
  <si>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</si>
  <si>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</si>
  <si>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</si>
  <si>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</si>
  <si>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</si>
  <si>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</si>
  <si>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</si>
  <si>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</si>
  <si>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</si>
  <si>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</si>
  <si>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</si>
  <si>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</si>
  <si>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</si>
  <si>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</si>
  <si>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</si>
  <si>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</si>
  <si>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</si>
  <si>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</si>
  <si>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</si>
  <si>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</si>
  <si>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</si>
  <si>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</si>
  <si>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</si>
  <si>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</si>
  <si>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</si>
  <si>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</si>
  <si>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</si>
  <si>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</si>
  <si>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</si>
  <si>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</si>
  <si>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</si>
  <si>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</si>
  <si>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</si>
  <si>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</si>
  <si>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</si>
  <si>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</si>
  <si>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</si>
  <si>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</si>
  <si>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</si>
  <si>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</si>
  <si>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</si>
  <si>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</si>
  <si>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</si>
  <si>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</si>
  <si>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</si>
  <si>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</si>
  <si>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</si>
  <si>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</si>
  <si>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</si>
  <si>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</si>
  <si>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</si>
  <si>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</si>
  <si>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</si>
  <si>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</si>
  <si>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</si>
  <si>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</si>
  <si>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</si>
  <si>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</si>
  <si>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</si>
  <si>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</si>
  <si>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</si>
  <si>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</si>
  <si>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</si>
  <si>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</si>
  <si>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</si>
  <si>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</si>
  <si>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</si>
  <si>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</si>
  <si>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</si>
  <si>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</si>
  <si>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</si>
  <si>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</si>
  <si>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</si>
  <si>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</si>
  <si>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</si>
  <si>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</si>
  <si>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</si>
  <si>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</si>
  <si>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</si>
  <si>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</si>
  <si>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</si>
  <si>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</si>
  <si>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</si>
  <si>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</si>
  <si>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</si>
  <si>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</si>
  <si>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</si>
  <si>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</si>
  <si>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</si>
  <si>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</si>
  <si>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</si>
  <si>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</si>
  <si>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</si>
  <si>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</si>
  <si>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</si>
  <si>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</si>
  <si>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</si>
  <si>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</si>
  <si>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</si>
  <si>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</si>
  <si>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</si>
  <si>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</si>
  <si>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</si>
  <si>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</si>
  <si>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</si>
  <si>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</si>
  <si>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</si>
  <si>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</si>
  <si>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</si>
  <si>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</si>
  <si>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</si>
  <si>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</si>
  <si>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</si>
  <si>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</si>
  <si>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</si>
  <si>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</si>
  <si>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</si>
  <si>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</si>
  <si>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</si>
  <si>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</si>
  <si>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</si>
  <si>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</si>
  <si>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</si>
  <si>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</si>
  <si>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</si>
  <si>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</si>
  <si>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</si>
  <si>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</si>
  <si>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</si>
  <si>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</si>
  <si>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</si>
  <si>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</si>
  <si>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</si>
  <si>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</si>
  <si>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</si>
  <si>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</si>
  <si>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</si>
  <si>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</si>
  <si>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</si>
  <si>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</si>
  <si>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</si>
  <si>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</si>
  <si>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</si>
  <si>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</si>
  <si>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</si>
  <si>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</si>
  <si>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</si>
  <si>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</si>
  <si>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</si>
  <si>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</si>
  <si>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</si>
  <si>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</si>
  <si>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</si>
  <si>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</si>
  <si>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</si>
  <si>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</si>
  <si>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</si>
  <si>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</si>
  <si>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</si>
  <si>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</si>
  <si>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</si>
  <si>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</si>
  <si>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</si>
  <si>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</si>
  <si>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</si>
  <si>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</si>
  <si>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</si>
  <si>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</si>
  <si>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</si>
  <si>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</si>
  <si>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</si>
  <si>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</si>
  <si>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</si>
  <si>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</si>
  <si>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</si>
  <si>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</si>
  <si>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</si>
  <si>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</si>
  <si>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</si>
  <si>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</si>
  <si>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</si>
  <si>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</si>
  <si>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</si>
  <si>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</si>
  <si>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</si>
  <si>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</si>
  <si>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</si>
  <si>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</si>
  <si>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</si>
  <si>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</si>
  <si>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</si>
  <si>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</si>
  <si>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</si>
  <si>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</si>
  <si>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</si>
  <si>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</si>
  <si>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</si>
  <si>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</si>
  <si>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</si>
  <si>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</si>
  <si>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</si>
  <si>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</si>
  <si>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</si>
  <si>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</si>
  <si>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</si>
  <si>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</si>
  <si>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</si>
  <si>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</si>
  <si>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</si>
  <si>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</si>
  <si>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</si>
  <si>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</si>
  <si>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</si>
  <si>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</si>
  <si>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</si>
  <si>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</si>
  <si>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</si>
  <si>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</si>
  <si>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</si>
  <si>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</si>
  <si>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</si>
  <si>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</si>
  <si>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</si>
  <si>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</si>
  <si>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</si>
  <si>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</si>
  <si>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</si>
  <si>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</si>
  <si>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</si>
  <si>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</si>
  <si>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</si>
  <si>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</si>
  <si>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</si>
  <si>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</si>
  <si>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</si>
  <si>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</si>
  <si>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</si>
  <si>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</si>
  <si>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</si>
  <si>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</si>
  <si>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</si>
  <si>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</si>
  <si>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</si>
  <si>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</si>
  <si>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</si>
  <si>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</si>
  <si>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</si>
  <si>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</si>
  <si>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</si>
  <si>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</si>
  <si>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</si>
  <si>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</si>
  <si>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</si>
  <si>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</si>
  <si>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</si>
  <si>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</si>
  <si>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</si>
  <si>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</si>
  <si>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</si>
  <si>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</si>
  <si>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</si>
  <si>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</si>
  <si>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</si>
  <si>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</si>
  <si>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</si>
  <si>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</si>
  <si>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</si>
  <si>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</si>
  <si>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</si>
  <si>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</si>
  <si>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</si>
  <si>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</si>
  <si>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</si>
  <si>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</si>
  <si>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</si>
  <si>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</si>
  <si>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</si>
  <si>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</si>
  <si>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</si>
  <si>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</si>
  <si>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</si>
  <si>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</si>
  <si>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</si>
  <si>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</si>
  <si>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</si>
  <si>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</si>
  <si>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</si>
  <si>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</si>
  <si>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</si>
  <si>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</si>
  <si>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</si>
  <si>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</si>
  <si>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</si>
  <si>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</si>
  <si>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</si>
  <si>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</si>
  <si>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</si>
  <si>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</si>
  <si>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</si>
  <si>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</si>
  <si>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</si>
  <si>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</si>
  <si>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</si>
  <si>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</si>
  <si>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</si>
  <si>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</si>
  <si>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</si>
  <si>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</si>
  <si>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</si>
  <si>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</si>
  <si>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</si>
  <si>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</si>
  <si>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</si>
  <si>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</si>
  <si>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</si>
  <si>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</si>
  <si>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</si>
  <si>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</si>
  <si>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</si>
  <si>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</si>
  <si>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</si>
  <si>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</si>
  <si>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</si>
  <si>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</si>
  <si>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</si>
  <si>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</si>
  <si>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</si>
  <si>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</si>
  <si>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</si>
  <si>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</si>
  <si>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</si>
  <si>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</si>
  <si>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</si>
  <si>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</si>
  <si>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</si>
  <si>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</si>
  <si>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</si>
  <si>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</si>
  <si>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</si>
  <si>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</si>
  <si>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</si>
  <si>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</si>
  <si>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</si>
  <si>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</si>
  <si>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</si>
  <si>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</si>
  <si>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</si>
  <si>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</si>
  <si>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</si>
  <si>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</si>
  <si>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</si>
  <si>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</si>
  <si>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</si>
  <si>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</si>
  <si>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</si>
  <si>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</si>
  <si>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</si>
  <si>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</si>
  <si>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</si>
  <si>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</si>
  <si>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</si>
  <si>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</si>
  <si>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</si>
  <si>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</si>
  <si>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</si>
  <si>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</si>
  <si>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</si>
  <si>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</si>
  <si>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</si>
  <si>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</si>
  <si>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</si>
  <si>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</si>
  <si>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</si>
  <si>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</si>
  <si>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</si>
  <si>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</si>
  <si>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</si>
  <si>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</si>
  <si>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</si>
  <si>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</si>
  <si>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</si>
  <si>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</si>
  <si>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</si>
  <si>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</si>
  <si>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</si>
  <si>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</si>
  <si>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</si>
  <si>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</si>
  <si>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</si>
  <si>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</si>
  <si>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</si>
  <si>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</si>
  <si>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</si>
  <si>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</si>
  <si>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</si>
  <si>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</si>
  <si>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</si>
  <si>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</si>
  <si>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</si>
  <si>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</si>
  <si>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</si>
  <si>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</si>
  <si>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</si>
  <si>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</si>
  <si>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</si>
  <si>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</si>
  <si>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</si>
  <si>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</si>
  <si>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</si>
  <si>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</si>
  <si>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</si>
  <si>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</si>
  <si>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</si>
  <si>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</si>
  <si>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</si>
  <si>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</si>
  <si>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</si>
  <si>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</si>
  <si>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</si>
  <si>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</si>
  <si>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</si>
  <si>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</si>
  <si>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</si>
  <si>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</si>
  <si>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</si>
  <si>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</si>
  <si>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</si>
  <si>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</si>
  <si>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</si>
  <si>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</si>
  <si>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</si>
  <si>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</si>
  <si>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</si>
  <si>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</si>
  <si>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</si>
  <si>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</si>
  <si>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</si>
  <si>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</si>
  <si>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</si>
  <si>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</si>
  <si>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</si>
  <si>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</si>
  <si>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</si>
  <si>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</si>
  <si>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</si>
  <si>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</si>
  <si>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</si>
  <si>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</si>
  <si>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</si>
  <si>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</si>
  <si>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</si>
  <si>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</si>
  <si>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</si>
  <si>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</si>
  <si>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</si>
  <si>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</si>
  <si>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</si>
  <si>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</si>
  <si>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</si>
  <si>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</si>
  <si>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</si>
  <si>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</si>
  <si>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</si>
  <si>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</si>
  <si>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</si>
  <si>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</si>
  <si>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</si>
  <si>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</si>
  <si>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</si>
  <si>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</si>
  <si>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</si>
  <si>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</si>
  <si>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</si>
  <si>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</si>
  <si>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</si>
  <si>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</si>
  <si>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</si>
  <si>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</si>
  <si>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</si>
  <si>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</si>
  <si>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</si>
  <si>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</si>
  <si>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</si>
  <si>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</si>
  <si>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</si>
  <si>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</si>
  <si>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</si>
  <si>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</si>
  <si>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</si>
  <si>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</si>
  <si>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</si>
  <si>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</si>
  <si>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</si>
  <si>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</si>
  <si>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</si>
  <si>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</si>
  <si>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</si>
  <si>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</si>
  <si>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</si>
  <si>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</si>
  <si>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</si>
  <si>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</si>
  <si>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</si>
  <si>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</si>
  <si>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</si>
  <si>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</si>
  <si>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</si>
  <si>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</si>
  <si>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</si>
  <si>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</si>
  <si>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</si>
  <si>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</si>
  <si>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</si>
  <si>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</si>
  <si>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</si>
  <si>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</si>
  <si>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</si>
  <si>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</si>
  <si>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</si>
  <si>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</si>
  <si>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</si>
  <si>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</si>
  <si>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</si>
  <si>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</si>
  <si>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</si>
  <si>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</si>
  <si>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</si>
  <si>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</si>
  <si>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</si>
  <si>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</si>
  <si>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</si>
  <si>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</si>
  <si>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</si>
  <si>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</si>
  <si>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</si>
  <si>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</si>
  <si>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</si>
  <si>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</si>
  <si>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</si>
  <si>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</si>
  <si>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</si>
  <si>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</si>
  <si>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</si>
  <si>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</si>
  <si>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</si>
  <si>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</si>
  <si>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</si>
  <si>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</si>
  <si>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</si>
  <si>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</si>
  <si>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</si>
  <si>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</si>
  <si>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</si>
  <si>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</si>
  <si>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</si>
  <si>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</si>
  <si>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</si>
  <si>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</si>
  <si>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</si>
  <si>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</si>
  <si>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</si>
  <si>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</si>
  <si>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</si>
  <si>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</si>
  <si>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</si>
  <si>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</si>
  <si>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</si>
  <si>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</si>
  <si>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</si>
  <si>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</si>
  <si>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</si>
  <si>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</si>
  <si>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</si>
  <si>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</si>
  <si>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</si>
  <si>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</si>
  <si>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</si>
  <si>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</si>
  <si>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</si>
  <si>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</si>
  <si>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</si>
  <si>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</si>
  <si>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</si>
  <si>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</si>
  <si>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</si>
  <si>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</si>
  <si>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</si>
  <si>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</si>
  <si>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</si>
  <si>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</si>
  <si>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</si>
  <si>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</si>
  <si>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</si>
  <si>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</si>
  <si>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</si>
  <si>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</si>
  <si>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</si>
  <si>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</si>
  <si>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</si>
  <si>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</si>
  <si>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</si>
  <si>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</si>
  <si>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</si>
  <si>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</si>
  <si>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</si>
  <si>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</si>
  <si>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</si>
  <si>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</si>
  <si>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</si>
  <si>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</si>
  <si>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</si>
  <si>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</si>
  <si>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</si>
  <si>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</si>
  <si>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</si>
  <si>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</si>
  <si>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</si>
  <si>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</si>
  <si>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</si>
  <si>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</si>
  <si>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</si>
  <si>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</si>
  <si>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</si>
  <si>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</si>
  <si>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</si>
  <si>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</si>
  <si>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</si>
  <si>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</si>
  <si>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</si>
  <si>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</si>
  <si>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</si>
  <si>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</si>
  <si>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</si>
  <si>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</si>
  <si>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</si>
  <si>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</si>
  <si>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</si>
  <si>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</si>
  <si>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</si>
  <si>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</si>
  <si>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</si>
  <si>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</si>
  <si>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</si>
  <si>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</si>
  <si>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</si>
  <si>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</si>
  <si>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</si>
  <si>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</si>
  <si>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</si>
  <si>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</si>
  <si>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</si>
  <si>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</si>
  <si>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</si>
  <si>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</si>
  <si>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</si>
  <si>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</si>
  <si>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</si>
  <si>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</si>
  <si>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</si>
  <si>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</si>
  <si>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</si>
  <si>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</si>
  <si>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</si>
  <si>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</si>
  <si>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</si>
  <si>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</si>
  <si>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</si>
  <si>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</si>
  <si>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</si>
  <si>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</si>
  <si>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</si>
  <si>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</si>
  <si>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</si>
  <si>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</si>
  <si>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</si>
  <si>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</si>
  <si>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</si>
  <si>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</si>
  <si>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</si>
  <si>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</si>
  <si>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</si>
  <si>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</si>
  <si>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</si>
  <si>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</si>
  <si>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</si>
  <si>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</si>
  <si>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</si>
  <si>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</si>
  <si>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</si>
  <si>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</si>
  <si>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</si>
  <si>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</si>
  <si>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</si>
  <si>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</si>
  <si>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</si>
  <si>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</si>
  <si>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</si>
  <si>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</si>
  <si>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</si>
  <si>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</si>
  <si>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</si>
  <si>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</si>
  <si>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</si>
  <si>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</si>
  <si>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</si>
  <si>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</si>
  <si>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</si>
  <si>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</si>
  <si>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</si>
  <si>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</si>
  <si>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</si>
  <si>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</si>
  <si>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</si>
  <si>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</si>
  <si>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</si>
  <si>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</si>
  <si>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</si>
  <si>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</si>
  <si>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</si>
  <si>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</si>
  <si>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</si>
  <si>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</si>
  <si>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</si>
  <si>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</si>
  <si>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</si>
  <si>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</si>
  <si>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</si>
  <si>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</si>
  <si>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</si>
  <si>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</si>
  <si>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</si>
  <si>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</si>
  <si>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</si>
  <si>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</si>
  <si>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</si>
  <si>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</si>
  <si>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</si>
  <si>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</si>
  <si>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</si>
  <si>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</si>
  <si>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</si>
  <si>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</si>
  <si>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</si>
  <si>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</si>
  <si>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</si>
  <si>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</si>
  <si>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</si>
  <si>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</si>
  <si>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</si>
  <si>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</si>
  <si>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</si>
  <si>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</si>
  <si>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</si>
  <si>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</si>
  <si>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</si>
  <si>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</si>
  <si>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</si>
  <si>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</si>
  <si>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</si>
  <si>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</si>
  <si>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</si>
  <si>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</si>
  <si>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</si>
  <si>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</si>
  <si>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</si>
  <si>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</si>
  <si>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</si>
  <si>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</si>
  <si>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</si>
  <si>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</si>
  <si>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</si>
  <si>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</si>
  <si>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</si>
  <si>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</si>
  <si>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</si>
  <si>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</si>
  <si>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</si>
  <si>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</si>
  <si>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</si>
  <si>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</si>
  <si>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</si>
  <si>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</si>
  <si>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</si>
  <si>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</si>
  <si>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</si>
  <si>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</si>
  <si>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</si>
  <si>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</si>
  <si>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</si>
  <si>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</si>
  <si>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</si>
  <si>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</si>
  <si>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</si>
  <si>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</si>
  <si>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</si>
  <si>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</si>
  <si>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</si>
  <si>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</si>
  <si>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</si>
  <si>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</si>
  <si>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</si>
  <si>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</si>
  <si>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</si>
  <si>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</si>
  <si>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</si>
  <si>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</si>
  <si>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</si>
  <si>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</si>
  <si>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</si>
  <si>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</si>
  <si>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</si>
  <si>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</si>
  <si>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</si>
  <si>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</si>
  <si>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</si>
  <si>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</si>
  <si>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</si>
  <si>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</si>
  <si>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</si>
  <si>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</si>
  <si>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</si>
  <si>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</si>
  <si>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</si>
  <si>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</si>
  <si>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</si>
  <si>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</si>
  <si>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</si>
  <si>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</si>
  <si>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</si>
  <si>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</si>
  <si>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</si>
  <si>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</si>
  <si>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</si>
  <si>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</si>
  <si>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</si>
  <si>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</si>
  <si>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</si>
  <si>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</si>
  <si>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</si>
  <si>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</si>
  <si>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</si>
  <si>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</si>
  <si>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</si>
  <si>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</si>
  <si>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</si>
  <si>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</si>
  <si>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</si>
  <si>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</si>
  <si>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</si>
  <si>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</si>
  <si>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</si>
  <si>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</si>
  <si>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</si>
  <si>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</si>
  <si>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</si>
  <si>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</si>
  <si>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</si>
  <si>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</si>
  <si>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</si>
  <si>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</si>
  <si>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</si>
  <si>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</si>
  <si>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</si>
  <si>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</si>
  <si>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</si>
  <si>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</si>
  <si>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</si>
  <si>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</si>
  <si>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</si>
  <si>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</si>
  <si>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</si>
  <si>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</si>
  <si>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</si>
  <si>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</si>
  <si>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</si>
  <si>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</si>
  <si>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</si>
  <si>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</si>
  <si>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</si>
  <si>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</si>
  <si>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</si>
  <si>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</si>
  <si>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</si>
  <si>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</si>
  <si>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</si>
  <si>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</si>
  <si>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</si>
  <si>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</si>
  <si>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</si>
  <si>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</si>
  <si>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</si>
  <si>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</si>
  <si>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</si>
  <si>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</si>
  <si>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</si>
  <si>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</si>
  <si>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</si>
  <si>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</si>
  <si>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</si>
  <si>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</si>
  <si>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</si>
  <si>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</si>
  <si>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</si>
  <si>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</si>
  <si>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</si>
  <si>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</si>
  <si>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</si>
  <si>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</si>
  <si>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</si>
  <si>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</si>
  <si>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</si>
  <si>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</si>
  <si>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</si>
  <si>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</si>
  <si>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</si>
  <si>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</si>
  <si>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</si>
  <si>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</si>
  <si>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</si>
  <si>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</si>
  <si>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</si>
  <si>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</si>
  <si>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</si>
  <si>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</si>
  <si>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</si>
  <si>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</si>
  <si>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</si>
  <si>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</si>
  <si>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</si>
  <si>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</si>
  <si>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</si>
  <si>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</si>
  <si>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</si>
  <si>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</si>
  <si>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</si>
  <si>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</si>
  <si>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</si>
  <si>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</si>
  <si>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</si>
  <si>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</si>
  <si>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</si>
  <si>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</si>
  <si>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</si>
  <si>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</si>
  <si>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</si>
  <si>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</si>
  <si>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</si>
  <si>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</si>
  <si>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</si>
  <si>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</si>
  <si>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</si>
  <si>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</si>
  <si>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</si>
  <si>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</si>
  <si>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</si>
  <si>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</si>
  <si>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</si>
  <si>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</si>
  <si>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</si>
  <si>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</si>
  <si>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</si>
  <si>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</si>
  <si>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</si>
  <si>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</si>
  <si>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</si>
  <si>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</si>
  <si>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</si>
  <si>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</si>
  <si>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</si>
  <si>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</si>
  <si>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</si>
  <si>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</si>
  <si>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</si>
  <si>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</si>
  <si>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</si>
  <si>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</si>
  <si>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</si>
  <si>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</si>
  <si>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</si>
  <si>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</si>
  <si>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</si>
  <si>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</si>
  <si>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</si>
  <si>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</si>
  <si>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</si>
  <si>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</si>
  <si>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</si>
  <si>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</si>
  <si>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</si>
  <si>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</si>
  <si>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</si>
  <si>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</si>
  <si>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</si>
  <si>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</si>
  <si>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</si>
  <si>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</si>
  <si>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</si>
  <si>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</si>
  <si>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</si>
  <si>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</si>
  <si>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</si>
  <si>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</si>
  <si>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</si>
  <si>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</si>
  <si>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</si>
  <si>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</si>
  <si>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</si>
  <si>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</si>
  <si>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</si>
  <si>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</si>
  <si>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</si>
  <si>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</si>
  <si>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</si>
  <si>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</si>
  <si>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</si>
  <si>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</si>
  <si>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</si>
  <si>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</si>
  <si>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</si>
  <si>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</si>
  <si>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</si>
  <si>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</si>
  <si>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</si>
  <si>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</si>
  <si>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</si>
  <si>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</si>
  <si>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</si>
  <si>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</si>
  <si>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</si>
  <si>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</si>
  <si>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</si>
  <si>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</si>
  <si>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</si>
  <si>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</si>
  <si>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</si>
  <si>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</si>
  <si>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</si>
  <si>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</si>
  <si>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</si>
  <si>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</si>
  <si>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</si>
  <si>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</si>
  <si>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</si>
  <si>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</si>
  <si>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</si>
  <si>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</si>
  <si>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</si>
  <si>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</si>
  <si>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</si>
  <si>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</si>
  <si>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</si>
  <si>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</si>
  <si>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</si>
  <si>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</si>
  <si>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</si>
  <si>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</si>
  <si>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</si>
  <si>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</si>
  <si>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</si>
  <si>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</si>
  <si>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</si>
  <si>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</si>
  <si>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</si>
  <si>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</si>
  <si>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</si>
  <si>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</si>
  <si>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</si>
  <si>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</si>
  <si>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</si>
  <si>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</si>
  <si>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</si>
  <si>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</si>
  <si>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</si>
  <si>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</si>
  <si>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</si>
  <si>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</si>
  <si>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</si>
  <si>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</si>
  <si>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</si>
  <si>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</si>
  <si>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</si>
  <si>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</si>
  <si>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</si>
  <si>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</si>
  <si>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</si>
  <si>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</si>
  <si>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</si>
  <si>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</si>
  <si>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</si>
  <si>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</si>
  <si>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</si>
  <si>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</si>
  <si>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</si>
  <si>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</si>
  <si>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</si>
  <si>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</si>
  <si>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</si>
  <si>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</si>
  <si>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</si>
  <si>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</si>
  <si>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</si>
  <si>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</si>
  <si>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</si>
  <si>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</si>
  <si>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</si>
  <si>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</si>
  <si>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</si>
  <si>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</si>
  <si>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</si>
  <si>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</si>
  <si>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</si>
  <si>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</si>
  <si>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</si>
  <si>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</si>
  <si>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</si>
  <si>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</si>
  <si>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</si>
  <si>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</si>
  <si>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</si>
  <si>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</si>
  <si>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</si>
  <si>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</si>
  <si>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</si>
  <si>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</si>
  <si>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</si>
  <si>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</si>
  <si>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</si>
  <si>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</si>
  <si>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</si>
  <si>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</si>
  <si>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</si>
  <si>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</si>
  <si>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</si>
  <si>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</si>
  <si>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</si>
  <si>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</si>
  <si>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</si>
  <si>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</si>
  <si>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</si>
  <si>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</si>
  <si>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</si>
  <si>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</si>
  <si>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</si>
  <si>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</si>
  <si>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</si>
  <si>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</si>
  <si>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</si>
  <si>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</si>
  <si>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</si>
  <si>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</si>
  <si>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</si>
  <si>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</si>
  <si>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</si>
  <si>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</si>
  <si>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</si>
  <si>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</si>
  <si>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</si>
  <si>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</si>
  <si>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</si>
  <si>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</si>
  <si>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</si>
  <si>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</si>
  <si>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</si>
  <si>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</si>
  <si>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</si>
  <si>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</si>
  <si>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</si>
  <si>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</si>
  <si>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</si>
  <si>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</si>
  <si>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</si>
  <si>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</si>
  <si>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</si>
  <si>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</si>
  <si>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</si>
  <si>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</si>
  <si>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</si>
  <si>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</si>
  <si>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</si>
  <si>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</si>
  <si>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</si>
  <si>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</si>
  <si>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</si>
  <si>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</si>
  <si>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</si>
  <si>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</si>
  <si>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</si>
  <si>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</si>
  <si>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</si>
  <si>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</si>
  <si>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</si>
  <si>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</si>
  <si>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</si>
  <si>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</si>
  <si>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</si>
  <si>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</si>
  <si>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</si>
  <si>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</si>
  <si>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</si>
  <si>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</si>
  <si>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</si>
  <si>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</si>
  <si>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</si>
  <si>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</si>
  <si>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</si>
  <si>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</si>
  <si>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</si>
  <si>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</si>
  <si>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</si>
  <si>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</si>
  <si>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</si>
  <si>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</si>
  <si>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</si>
  <si>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</si>
  <si>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</si>
  <si>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</si>
  <si>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</si>
  <si>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</si>
  <si>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</si>
  <si>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</si>
  <si>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</si>
  <si>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</si>
  <si>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</si>
  <si>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</si>
  <si>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</si>
  <si>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</si>
  <si>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</si>
  <si>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</si>
  <si>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</si>
  <si>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</si>
  <si>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</si>
  <si>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</si>
  <si>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</si>
  <si>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</si>
  <si>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</si>
  <si>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</si>
  <si>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</si>
  <si>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</si>
  <si>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</si>
  <si>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</si>
  <si>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</si>
  <si>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</si>
  <si>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</si>
  <si>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</si>
  <si>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</si>
  <si>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</si>
  <si>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</si>
  <si>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</si>
  <si>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</si>
  <si>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</si>
  <si>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</si>
  <si>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</si>
  <si>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</si>
  <si>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</si>
  <si>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</si>
  <si>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</si>
  <si>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</si>
  <si>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</si>
  <si>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</si>
  <si>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</si>
  <si>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</si>
  <si>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</si>
  <si>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</si>
  <si>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</si>
  <si>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</si>
  <si>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</si>
  <si>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</si>
  <si>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</si>
  <si>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</si>
  <si>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</si>
  <si>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</si>
  <si>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</si>
  <si>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</si>
  <si>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</si>
  <si>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</si>
  <si>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</si>
  <si>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</si>
  <si>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</si>
  <si>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</si>
  <si>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</si>
  <si>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</si>
  <si>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</si>
  <si>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</si>
  <si>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</si>
  <si>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</si>
  <si>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</si>
  <si>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</si>
  <si>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</si>
  <si>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</si>
  <si>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</si>
  <si>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</si>
  <si>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</si>
  <si>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</si>
  <si>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</si>
  <si>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</si>
  <si>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</si>
  <si>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</si>
  <si>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</si>
  <si>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</si>
  <si>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</si>
  <si>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</si>
  <si>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</si>
  <si>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</si>
  <si>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</si>
  <si>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</si>
  <si>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</si>
  <si>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</si>
  <si>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</si>
  <si>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</si>
  <si>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</si>
  <si>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</si>
  <si>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</si>
  <si>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</si>
  <si>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</si>
  <si>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</si>
  <si>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</si>
  <si>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</si>
  <si>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</si>
  <si>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</si>
  <si>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</si>
  <si>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</si>
  <si>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</si>
  <si>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</si>
  <si>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</si>
  <si>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</si>
  <si>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</si>
  <si>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</si>
  <si>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</si>
  <si>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</si>
  <si>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</si>
  <si>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</si>
  <si>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</si>
  <si>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</si>
  <si>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</si>
  <si>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</si>
  <si>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</si>
  <si>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</si>
  <si>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</si>
  <si>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</si>
  <si>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</si>
  <si>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</si>
  <si>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</si>
  <si>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</si>
  <si>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</si>
  <si>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</si>
  <si>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</si>
  <si>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</si>
  <si>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</si>
  <si>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</si>
  <si>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</si>
  <si>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</si>
  <si>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</si>
  <si>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</si>
  <si>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</si>
  <si>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</si>
  <si>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</si>
  <si>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</si>
  <si>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</si>
  <si>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</si>
  <si>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</si>
  <si>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</si>
  <si>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</si>
  <si>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</si>
  <si>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</si>
  <si>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</si>
  <si>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</si>
  <si>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</si>
  <si>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</si>
  <si>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</si>
  <si>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</si>
  <si>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</si>
  <si>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</si>
  <si>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</si>
  <si>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</si>
  <si>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</si>
  <si>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</si>
  <si>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</si>
  <si>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</si>
  <si>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</si>
  <si>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</si>
  <si>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</si>
  <si>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</si>
  <si>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</si>
  <si>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</si>
  <si>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</si>
  <si>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</si>
  <si>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</si>
  <si>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</si>
  <si>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</si>
  <si>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</si>
  <si>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</si>
  <si>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</si>
  <si>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</si>
  <si>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</si>
  <si>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</si>
  <si>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</si>
  <si>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</si>
  <si>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</si>
  <si>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</si>
  <si>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</si>
  <si>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</si>
  <si>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</si>
  <si>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</si>
  <si>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</si>
  <si>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</si>
  <si>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</si>
  <si>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</si>
  <si>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</si>
  <si>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</si>
  <si>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</si>
  <si>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</si>
  <si>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</si>
  <si>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</si>
  <si>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</si>
  <si>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</si>
  <si>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</si>
  <si>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</si>
  <si>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</si>
  <si>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</si>
  <si>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</si>
  <si>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</si>
  <si>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</si>
  <si>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</si>
  <si>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</si>
  <si>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</si>
  <si>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</si>
  <si>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</si>
  <si>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</si>
  <si>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</si>
  <si>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</si>
  <si>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</si>
  <si>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</si>
  <si>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</si>
  <si>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</si>
  <si>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</si>
  <si>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</si>
  <si>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</si>
  <si>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</si>
  <si>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</si>
  <si>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</si>
  <si>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</si>
  <si>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</si>
  <si>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</si>
  <si>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</si>
  <si>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</si>
  <si>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</si>
  <si>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</si>
  <si>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</si>
  <si>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</si>
  <si>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</si>
  <si>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</si>
  <si>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</si>
  <si>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</si>
  <si>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</si>
  <si>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</si>
  <si>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</si>
  <si>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</si>
  <si>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</si>
  <si>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</si>
  <si>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</si>
  <si>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</si>
  <si>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</si>
  <si>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</si>
  <si>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</si>
  <si>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</si>
  <si>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</si>
  <si>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</si>
  <si>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</si>
  <si>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</si>
  <si>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</si>
  <si>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</si>
  <si>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</si>
  <si>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</si>
  <si>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</si>
  <si>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</si>
  <si>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</si>
  <si>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</si>
  <si>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</si>
  <si>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</si>
  <si>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</si>
  <si>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</si>
  <si>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</si>
  <si>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</si>
  <si>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</si>
  <si>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</si>
  <si>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</si>
  <si>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</si>
  <si>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</si>
  <si>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</si>
  <si>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</si>
  <si>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</si>
  <si>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</si>
  <si>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</si>
  <si>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</si>
  <si>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</si>
  <si>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</si>
  <si>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</si>
  <si>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</si>
  <si>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</si>
  <si>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</si>
  <si>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</si>
  <si>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</si>
  <si>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</si>
  <si>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</si>
  <si>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</si>
  <si>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</si>
  <si>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</si>
  <si>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</si>
  <si>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</si>
  <si>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</si>
  <si>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</si>
  <si>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</si>
  <si>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</si>
  <si>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</si>
  <si>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</si>
  <si>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</si>
  <si>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</si>
  <si>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</si>
  <si>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</si>
  <si>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</si>
  <si>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</si>
  <si>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</si>
  <si>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</si>
  <si>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</si>
  <si>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</si>
  <si>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</si>
  <si>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</si>
  <si>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</si>
  <si>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</si>
  <si>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</si>
  <si>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</si>
  <si>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</si>
  <si>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</si>
  <si>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</si>
  <si>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</si>
  <si>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</si>
  <si>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</si>
  <si>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</si>
  <si>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</si>
  <si>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</si>
  <si>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</si>
  <si>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</si>
  <si>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</si>
  <si>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</si>
  <si>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</si>
  <si>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</si>
  <si>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</si>
  <si>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</si>
  <si>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</si>
  <si>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</si>
  <si>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</si>
  <si>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</si>
  <si>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</si>
  <si>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</si>
  <si>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</si>
  <si>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</si>
  <si>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</si>
  <si>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</si>
  <si>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</si>
  <si>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</si>
  <si>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</si>
  <si>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</si>
  <si>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</si>
  <si>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</si>
  <si>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</si>
  <si>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</si>
  <si>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</si>
  <si>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</si>
  <si>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</si>
  <si>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</si>
  <si>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</si>
  <si>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</si>
  <si>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</si>
  <si>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</si>
  <si>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</si>
  <si>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</si>
  <si>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</si>
  <si>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</si>
  <si>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</si>
  <si>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</si>
  <si>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</si>
  <si>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</si>
  <si>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</si>
  <si>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</si>
  <si>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</si>
  <si>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</si>
  <si>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</si>
  <si>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</si>
  <si>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</si>
  <si>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</si>
  <si>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</si>
  <si>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</si>
  <si>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</si>
  <si>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</si>
  <si>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</si>
  <si>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</si>
  <si>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</si>
  <si>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</si>
  <si>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</si>
  <si>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</si>
  <si>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</si>
  <si>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</si>
  <si>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</si>
  <si>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</si>
  <si>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</si>
  <si>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</si>
  <si>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</si>
  <si>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</si>
  <si>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</si>
  <si>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</si>
  <si>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</si>
  <si>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</si>
  <si>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</si>
  <si>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</si>
  <si>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</si>
  <si>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</si>
  <si>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</si>
  <si>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</si>
  <si>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</si>
  <si>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</si>
  <si>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</si>
  <si>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</si>
  <si>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</si>
  <si>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</si>
  <si>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</si>
  <si>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</si>
  <si>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</si>
  <si>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</si>
  <si>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</si>
  <si>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</si>
  <si>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</si>
  <si>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</si>
  <si>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</si>
  <si>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</si>
  <si>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</si>
  <si>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</si>
  <si>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</si>
  <si>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</si>
  <si>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</si>
  <si>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</si>
  <si>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</si>
  <si>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</si>
  <si>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</si>
  <si>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</si>
  <si>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</si>
  <si>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</si>
  <si>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</si>
  <si>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</si>
  <si>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</si>
  <si>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</si>
  <si>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</si>
  <si>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</si>
  <si>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</si>
  <si>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</si>
  <si>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</si>
  <si>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</si>
  <si>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</si>
  <si>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</si>
  <si>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</si>
  <si>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</si>
  <si>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</si>
  <si>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</si>
  <si>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</si>
  <si>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</si>
  <si>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</si>
  <si>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</si>
  <si>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</si>
  <si>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</si>
  <si>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</si>
  <si>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</si>
  <si>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</si>
  <si>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</si>
  <si>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</si>
  <si>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</si>
  <si>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</si>
  <si>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</si>
  <si>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</si>
  <si>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</si>
  <si>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</si>
  <si>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</si>
  <si>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</si>
  <si>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</si>
  <si>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</si>
  <si>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</si>
  <si>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</si>
  <si>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</si>
  <si>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</si>
  <si>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</si>
  <si>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</si>
  <si>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</si>
  <si>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</si>
  <si>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</si>
  <si>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</si>
  <si>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</si>
  <si>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</si>
  <si>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</si>
  <si>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</si>
  <si>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</si>
  <si>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</si>
  <si>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</si>
  <si>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</si>
  <si>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</si>
  <si>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</si>
  <si>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</si>
  <si>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</si>
  <si>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</si>
  <si>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</si>
  <si>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</si>
  <si>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</si>
  <si>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</si>
  <si>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</si>
  <si>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</si>
  <si>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</si>
  <si>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</si>
  <si>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</si>
  <si>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</si>
  <si>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</si>
  <si>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</si>
  <si>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</si>
  <si>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</si>
  <si>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</si>
  <si>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</si>
  <si>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</si>
  <si>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</si>
  <si>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</si>
  <si>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</si>
  <si>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</si>
  <si>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</si>
  <si>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</si>
  <si>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</si>
  <si>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</si>
  <si>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</si>
  <si>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</si>
  <si>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</si>
  <si>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</si>
  <si>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</si>
  <si>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</si>
  <si>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</si>
  <si>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</si>
  <si>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</si>
  <si>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</si>
  <si>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</si>
  <si>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</si>
  <si>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</si>
  <si>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</si>
  <si>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</si>
  <si>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</si>
  <si>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</si>
  <si>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</si>
  <si>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</si>
  <si>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</si>
  <si>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</si>
  <si>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</si>
  <si>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</si>
  <si>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</si>
  <si>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</si>
  <si>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</si>
  <si>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</si>
  <si>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</si>
  <si>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</si>
  <si>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</si>
  <si>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</si>
  <si>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</si>
  <si>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</si>
  <si>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</si>
  <si>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</si>
  <si>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</si>
  <si>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</si>
  <si>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</si>
  <si>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</si>
  <si>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</si>
  <si>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</si>
  <si>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</si>
  <si>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</si>
  <si>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</si>
  <si>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</si>
  <si>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</si>
  <si>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</si>
  <si>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</si>
  <si>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</si>
  <si>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</si>
  <si>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</si>
  <si>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</si>
  <si>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</si>
  <si>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</si>
  <si>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</si>
  <si>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</si>
  <si>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</si>
  <si>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</si>
  <si>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</si>
  <si>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</si>
  <si>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</si>
  <si>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</si>
  <si>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</si>
  <si>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</si>
  <si>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</si>
  <si>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</si>
  <si>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</si>
  <si>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</si>
  <si>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</si>
  <si>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</si>
  <si>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</si>
  <si>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</si>
  <si>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</si>
  <si>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</si>
  <si>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</si>
  <si>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</si>
  <si>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</si>
  <si>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</si>
  <si>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</si>
  <si>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</si>
  <si>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</si>
  <si>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</si>
  <si>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</si>
  <si>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</si>
  <si>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</si>
  <si>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</si>
  <si>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</si>
  <si>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</si>
  <si>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</si>
  <si>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</si>
  <si>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</si>
  <si>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</si>
  <si>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</si>
  <si>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</si>
  <si>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</si>
  <si>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</si>
  <si>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</si>
  <si>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</si>
  <si>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</si>
  <si>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</si>
  <si>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</si>
  <si>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</si>
  <si>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</si>
  <si>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</si>
  <si>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</si>
  <si>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</si>
  <si>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</si>
  <si>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</si>
  <si>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</si>
  <si>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</si>
  <si>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</si>
  <si>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</si>
  <si>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</si>
  <si>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</si>
  <si>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</si>
  <si>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</si>
  <si>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</si>
  <si>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</si>
  <si>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</si>
  <si>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</si>
  <si>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</si>
  <si>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</si>
  <si>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</si>
  <si>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</si>
  <si>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</si>
  <si>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</si>
  <si>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</si>
  <si>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</si>
  <si>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</si>
  <si>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</si>
  <si>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</si>
  <si>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</si>
  <si>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</si>
  <si>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</si>
  <si>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</si>
  <si>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</si>
  <si>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</si>
  <si>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</si>
  <si>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</si>
  <si>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</si>
  <si>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</si>
  <si>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</si>
  <si>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</si>
  <si>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</si>
  <si>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</si>
  <si>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</si>
  <si>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</si>
  <si>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</si>
  <si>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</si>
  <si>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</si>
  <si>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</si>
  <si>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</si>
  <si>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</si>
  <si>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</si>
  <si>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</si>
  <si>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</si>
  <si>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</si>
  <si>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</si>
  <si>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</si>
  <si>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</si>
  <si>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</si>
  <si>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</si>
  <si>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</si>
  <si>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</si>
  <si>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</si>
  <si>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</si>
  <si>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</si>
  <si>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</si>
  <si>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</si>
  <si>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</si>
  <si>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</si>
  <si>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</si>
  <si>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</si>
  <si>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</si>
  <si>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</si>
  <si>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</si>
  <si>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</si>
  <si>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</si>
  <si>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</si>
  <si>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</si>
  <si>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</si>
  <si>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</si>
  <si>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</si>
  <si>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</si>
  <si>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</si>
  <si>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</si>
  <si>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</si>
  <si>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</si>
  <si>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</si>
  <si>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</si>
  <si>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</si>
  <si>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</si>
  <si>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</si>
  <si>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</si>
  <si>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</si>
  <si>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</si>
  <si>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</si>
  <si>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</si>
  <si>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</si>
  <si>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</si>
  <si>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</si>
  <si>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</si>
  <si>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</si>
  <si>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</si>
  <si>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</si>
  <si>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</si>
  <si>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</si>
  <si>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</si>
  <si>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</si>
  <si>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</si>
  <si>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</si>
  <si>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</si>
  <si>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</si>
  <si>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</si>
  <si>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</si>
  <si>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</si>
  <si>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</si>
  <si>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</si>
  <si>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</si>
  <si>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</si>
  <si>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</si>
  <si>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</si>
  <si>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</si>
  <si>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</si>
  <si>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</si>
  <si>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</si>
  <si>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</si>
  <si>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</si>
  <si>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</si>
  <si>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</si>
  <si>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</si>
  <si>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</si>
  <si>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</si>
  <si>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</si>
  <si>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</si>
  <si>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</si>
  <si>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</si>
  <si>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</si>
  <si>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</si>
  <si>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</si>
  <si>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</si>
  <si>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</si>
  <si>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</si>
  <si>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</si>
  <si>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</si>
  <si>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</si>
  <si>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</si>
  <si>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</si>
  <si>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</si>
  <si>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</si>
  <si>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</si>
  <si>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</si>
  <si>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</si>
  <si>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</si>
  <si>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</si>
  <si>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</si>
  <si>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</si>
  <si>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</si>
  <si>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</si>
  <si>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</si>
  <si>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</si>
  <si>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</si>
  <si>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</si>
  <si>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</si>
  <si>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</si>
  <si>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</si>
  <si>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</si>
  <si>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</si>
  <si>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</si>
  <si>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</si>
  <si>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</si>
  <si>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</si>
  <si>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</si>
  <si>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</si>
  <si>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</si>
  <si>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</si>
  <si>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</si>
  <si>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</si>
  <si>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</si>
  <si>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</si>
  <si>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</si>
  <si>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</si>
  <si>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</si>
  <si>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</si>
  <si>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</si>
  <si>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</si>
  <si>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</si>
  <si>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</si>
  <si>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</si>
  <si>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</si>
  <si>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</si>
  <si>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</si>
  <si>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</si>
  <si>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</si>
  <si>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</si>
  <si>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</si>
  <si>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</si>
  <si>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</si>
  <si>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</si>
  <si>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</si>
  <si>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</si>
  <si>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</si>
  <si>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</si>
  <si>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</si>
  <si>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</si>
  <si>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</si>
  <si>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</si>
  <si>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</si>
  <si>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</si>
  <si>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</si>
  <si>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</si>
  <si>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</si>
  <si>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</si>
  <si>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</si>
  <si>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</si>
  <si>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</si>
  <si>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</si>
  <si>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</si>
  <si>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</si>
  <si>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</si>
  <si>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</si>
  <si>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</si>
  <si>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</si>
  <si>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</si>
  <si>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</si>
  <si>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</si>
  <si>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</si>
  <si>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</si>
  <si>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</si>
  <si>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</si>
  <si>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</si>
  <si>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</si>
  <si>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</si>
  <si>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</si>
  <si>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</si>
  <si>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</si>
  <si>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</si>
  <si>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</si>
  <si>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</si>
  <si>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</si>
  <si>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</si>
  <si>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</si>
  <si>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</si>
  <si>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</si>
  <si>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</si>
  <si>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</si>
  <si>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</si>
  <si>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</si>
  <si>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</si>
  <si>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</si>
  <si>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</si>
  <si>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</si>
  <si>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</si>
  <si>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</si>
  <si>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</si>
  <si>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</si>
  <si>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</si>
  <si>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</si>
  <si>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</si>
  <si>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</si>
  <si>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</si>
  <si>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</si>
  <si>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</si>
  <si>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</si>
  <si>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</si>
  <si>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</si>
  <si>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</si>
  <si>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</si>
  <si>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</si>
  <si>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</si>
  <si>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</si>
  <si>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</si>
  <si>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</si>
  <si>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</si>
  <si>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</si>
  <si>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</si>
  <si>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</si>
  <si>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</si>
  <si>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</si>
  <si>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</si>
  <si>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</si>
  <si>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</si>
  <si>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</si>
  <si>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</si>
  <si>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</si>
  <si>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</si>
  <si>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</si>
  <si>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</si>
  <si>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</si>
  <si>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</si>
  <si>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</si>
  <si>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</si>
  <si>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</si>
  <si>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</si>
  <si>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</si>
  <si>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</si>
  <si>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</si>
  <si>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</si>
  <si>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</si>
  <si>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</si>
  <si>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</si>
  <si>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</si>
  <si>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</si>
  <si>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</si>
  <si>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</si>
  <si>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</si>
  <si>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</si>
  <si>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</si>
  <si>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</si>
  <si>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</si>
  <si>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</si>
  <si>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</si>
  <si>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</si>
  <si>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</si>
  <si>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</si>
  <si>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</si>
  <si>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</si>
  <si>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</si>
  <si>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</si>
  <si>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</si>
  <si>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</si>
  <si>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</si>
  <si>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</si>
  <si>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</si>
  <si>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</si>
  <si>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</si>
  <si>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</si>
  <si>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</si>
  <si>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</si>
  <si>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</si>
  <si>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</si>
  <si>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</si>
  <si>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</si>
  <si>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</si>
  <si>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</si>
  <si>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</si>
  <si>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</si>
  <si>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</si>
  <si>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</si>
  <si>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</si>
  <si>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</si>
  <si>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</si>
  <si>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</si>
  <si>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</si>
  <si>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</si>
  <si>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</si>
  <si>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</si>
  <si>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</si>
  <si>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</si>
  <si>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</si>
  <si>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</si>
  <si>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</si>
  <si>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</si>
  <si>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</si>
  <si>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</si>
  <si>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</si>
  <si>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</si>
  <si>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</si>
  <si>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</si>
  <si>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</si>
  <si>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</si>
  <si>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</si>
  <si>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</si>
  <si>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</si>
  <si>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</si>
  <si>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</si>
  <si>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</si>
  <si>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</si>
  <si>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</si>
  <si>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</si>
  <si>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</si>
  <si>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</si>
  <si>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</si>
  <si>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</si>
  <si>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</si>
  <si>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</si>
  <si>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</si>
  <si>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</si>
  <si>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</si>
  <si>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</si>
  <si>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</si>
  <si>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</si>
  <si>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</si>
  <si>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</si>
  <si>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</si>
  <si>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</si>
  <si>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</si>
  <si>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</si>
  <si>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</si>
  <si>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</si>
  <si>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</si>
  <si>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</si>
  <si>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</si>
  <si>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</si>
  <si>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</si>
  <si>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</si>
  <si>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</si>
  <si>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</si>
  <si>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</si>
  <si>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</si>
  <si>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</si>
  <si>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</si>
  <si>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</si>
  <si>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</si>
  <si>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</si>
  <si>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</si>
  <si>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</si>
  <si>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</si>
  <si>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</si>
  <si>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</si>
  <si>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</si>
  <si>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</si>
  <si>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</si>
  <si>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</si>
  <si>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</si>
  <si>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</si>
  <si>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</si>
  <si>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</si>
  <si>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</si>
  <si>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</si>
  <si>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</si>
  <si>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</si>
  <si>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</si>
  <si>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</si>
  <si>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</si>
  <si>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</si>
  <si>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</si>
  <si>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</si>
  <si>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</si>
  <si>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</si>
  <si>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</si>
  <si>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</si>
  <si>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</si>
  <si>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</si>
  <si>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</si>
  <si>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</si>
  <si>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</si>
  <si>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</si>
  <si>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</si>
  <si>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</si>
  <si>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</si>
  <si>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</si>
  <si>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</si>
  <si>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</si>
  <si>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</si>
  <si>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</si>
  <si>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</si>
  <si>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</si>
  <si>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</si>
  <si>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</si>
  <si>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</si>
  <si>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</si>
  <si>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</si>
  <si>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</si>
  <si>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</si>
  <si>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</si>
  <si>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</si>
  <si>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</si>
  <si>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</si>
  <si>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</si>
  <si>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</si>
  <si>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</si>
  <si>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</si>
  <si>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</si>
  <si>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</si>
  <si>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</si>
  <si>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</si>
  <si>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</si>
  <si>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</si>
  <si>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</si>
  <si>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</si>
  <si>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</si>
  <si>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</si>
  <si>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</si>
  <si>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</si>
  <si>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</si>
  <si>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</si>
  <si>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</si>
  <si>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</si>
  <si>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</si>
  <si>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</si>
  <si>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</si>
  <si>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</si>
  <si>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</si>
  <si>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</si>
  <si>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</si>
  <si>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</si>
  <si>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</si>
  <si>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</si>
  <si>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</si>
  <si>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</si>
  <si>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</si>
  <si>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</si>
  <si>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</si>
  <si>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</si>
  <si>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</si>
  <si>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</si>
  <si>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</si>
  <si>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</si>
  <si>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</si>
  <si>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</si>
  <si>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</si>
  <si>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</si>
  <si>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</si>
  <si>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</si>
  <si>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</si>
  <si>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</si>
  <si>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</si>
  <si>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</si>
  <si>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</si>
  <si>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</si>
  <si>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</si>
  <si>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</si>
  <si>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</si>
  <si>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</si>
  <si>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</si>
  <si>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</si>
  <si>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</si>
  <si>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</si>
  <si>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</si>
  <si>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</si>
  <si>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</si>
  <si>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</si>
  <si>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</si>
  <si>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</si>
  <si>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</si>
  <si>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</si>
  <si>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</si>
  <si>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</si>
  <si>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</si>
  <si>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</si>
  <si>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</si>
  <si>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</si>
  <si>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</si>
  <si>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</si>
  <si>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</si>
  <si>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</si>
  <si>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</si>
  <si>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</si>
  <si>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</si>
  <si>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</si>
  <si>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</si>
  <si>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</si>
  <si>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</si>
  <si>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</si>
  <si>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</si>
  <si>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</si>
  <si>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</si>
  <si>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</si>
  <si>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</si>
  <si>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</si>
  <si>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</si>
  <si>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</si>
  <si>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</si>
  <si>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</si>
  <si>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</si>
  <si>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</si>
  <si>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</si>
  <si>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</si>
  <si>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</si>
  <si>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</si>
  <si>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</si>
  <si>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</si>
  <si>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</si>
  <si>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</si>
  <si>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</si>
  <si>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</si>
  <si>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</si>
  <si>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</si>
  <si>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</si>
  <si>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</si>
  <si>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</si>
  <si>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</si>
  <si>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</si>
  <si>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</si>
  <si>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</si>
  <si>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</si>
  <si>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</si>
  <si>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</si>
  <si>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</si>
  <si>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</si>
  <si>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</si>
  <si>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</si>
  <si>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</si>
  <si>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</si>
  <si>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</si>
  <si>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</si>
  <si>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</si>
  <si>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</si>
  <si>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</si>
  <si>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</si>
  <si>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</si>
  <si>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</si>
  <si>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</si>
  <si>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</si>
  <si>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</si>
  <si>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</si>
  <si>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</si>
  <si>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</si>
  <si>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</si>
  <si>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</si>
  <si>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</si>
  <si>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</si>
  <si>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</si>
  <si>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</si>
  <si>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</si>
  <si>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</si>
  <si>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</si>
  <si>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</si>
  <si>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</si>
  <si>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</si>
  <si>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</si>
  <si>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</si>
  <si>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</si>
  <si>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</si>
  <si>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</si>
  <si>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</si>
  <si>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</si>
  <si>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</si>
  <si>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</si>
  <si>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</si>
  <si>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</si>
  <si>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</si>
  <si>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</si>
  <si>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</si>
  <si>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</si>
  <si>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</si>
  <si>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</si>
  <si>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</si>
  <si>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</si>
  <si>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</si>
  <si>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</si>
  <si>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</si>
  <si>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</si>
  <si>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</si>
  <si>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</si>
  <si>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</si>
  <si>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</si>
  <si>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</si>
  <si>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</si>
  <si>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</si>
  <si>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</si>
  <si>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</si>
  <si>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</si>
  <si>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</si>
  <si>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</si>
  <si>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</si>
  <si>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</si>
  <si>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</si>
  <si>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</si>
  <si>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</si>
  <si>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</si>
  <si>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</si>
  <si>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</si>
  <si>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</si>
  <si>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</si>
  <si>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</si>
  <si>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</si>
  <si>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</si>
  <si>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</si>
  <si>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</si>
  <si>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</si>
  <si>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</si>
  <si>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</si>
  <si>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</si>
  <si>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</si>
  <si>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</si>
  <si>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</si>
  <si>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</si>
  <si>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</si>
  <si>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</si>
  <si>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</si>
  <si>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</si>
  <si>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</si>
  <si>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</si>
  <si>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</si>
  <si>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</si>
  <si>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</si>
  <si>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</si>
  <si>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</si>
  <si>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</si>
  <si>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</si>
  <si>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</si>
  <si>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</si>
  <si>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</si>
  <si>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</si>
  <si>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</si>
  <si>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</si>
  <si>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</si>
  <si>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</si>
  <si>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</si>
  <si>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</si>
  <si>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</si>
  <si>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</si>
  <si>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</si>
  <si>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</si>
  <si>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</si>
  <si>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</si>
  <si>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</si>
  <si>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</si>
  <si>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</si>
  <si>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</si>
  <si>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</si>
  <si>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</si>
  <si>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</si>
  <si>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</si>
  <si>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</si>
  <si>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</si>
  <si>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</si>
  <si>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</si>
  <si>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</si>
  <si>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</si>
  <si>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</si>
  <si>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</si>
  <si>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</si>
  <si>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</si>
  <si>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</si>
  <si>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</si>
  <si>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</si>
  <si>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</si>
  <si>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</si>
  <si>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</si>
  <si>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</si>
  <si>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</si>
  <si>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</si>
  <si>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</si>
  <si>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</si>
  <si>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</si>
  <si>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</si>
  <si>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</si>
  <si>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</si>
  <si>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</si>
  <si>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</si>
  <si>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</si>
  <si>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</si>
  <si>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</si>
  <si>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</si>
  <si>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</si>
  <si>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</si>
  <si>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</si>
  <si>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</si>
  <si>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</si>
  <si>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</si>
  <si>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</si>
  <si>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</si>
  <si>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</si>
  <si>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</si>
  <si>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</si>
  <si>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</si>
  <si>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</si>
  <si>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</si>
  <si>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</si>
  <si>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</si>
  <si>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</si>
  <si>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</si>
  <si>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</si>
  <si>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</si>
  <si>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</si>
  <si>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</si>
  <si>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</si>
  <si>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</si>
  <si>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</si>
  <si>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</si>
  <si>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</si>
  <si>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</si>
  <si>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</si>
  <si>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</si>
  <si>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</si>
  <si>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</si>
  <si>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</si>
  <si>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</si>
  <si>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</si>
  <si>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</si>
  <si>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</si>
  <si>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</si>
  <si>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</si>
  <si>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</si>
  <si>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</si>
  <si>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</si>
  <si>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</si>
  <si>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</si>
  <si>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</si>
  <si>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</si>
  <si>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</si>
  <si>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</si>
  <si>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</si>
  <si>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</si>
  <si>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</si>
  <si>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</si>
  <si>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</si>
  <si>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</si>
  <si>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</si>
  <si>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</si>
  <si>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</si>
  <si>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</si>
  <si>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</si>
  <si>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</si>
  <si>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</si>
  <si>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</si>
  <si>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</si>
  <si>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</si>
  <si>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</si>
  <si>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</si>
  <si>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</si>
  <si>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</si>
  <si>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</si>
  <si>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</si>
  <si>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</si>
  <si>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</si>
  <si>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</si>
  <si>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</si>
  <si>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</si>
  <si>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</si>
  <si>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</si>
  <si>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</si>
  <si>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</si>
  <si>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</si>
  <si>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</si>
  <si>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</si>
  <si>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</si>
  <si>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</si>
  <si>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</si>
  <si>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</si>
  <si>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</si>
  <si>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</si>
  <si>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</si>
  <si>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</si>
  <si>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</si>
  <si>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</si>
  <si>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</si>
  <si>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</si>
  <si>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</si>
  <si>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</si>
  <si>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</si>
  <si>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</si>
  <si>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</si>
  <si>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</si>
  <si>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</si>
  <si>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</si>
  <si>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</si>
  <si>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</si>
  <si>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</si>
  <si>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</si>
  <si>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</si>
  <si>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</si>
  <si>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</si>
  <si>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</si>
  <si>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</si>
  <si>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</si>
  <si>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</si>
  <si>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</si>
  <si>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</si>
  <si>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</si>
  <si>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</si>
  <si>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</si>
  <si>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</si>
  <si>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</si>
  <si>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</si>
  <si>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</si>
  <si>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</si>
  <si>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</si>
  <si>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</si>
  <si>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</si>
  <si>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</si>
  <si>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</si>
  <si>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</si>
  <si>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</si>
  <si>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</si>
  <si>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</si>
  <si>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</si>
  <si>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</si>
  <si>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</si>
  <si>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</si>
  <si>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</si>
  <si>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</si>
  <si>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</si>
  <si>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</si>
  <si>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</si>
  <si>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</si>
  <si>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</si>
  <si>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</si>
  <si>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</si>
  <si>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</si>
  <si>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</si>
  <si>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</si>
  <si>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</si>
  <si>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</si>
  <si>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</si>
  <si>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</si>
  <si>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</si>
  <si>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</si>
  <si>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</si>
  <si>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</si>
  <si>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</si>
  <si>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</si>
  <si>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</si>
  <si>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</si>
  <si>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</si>
  <si>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</si>
  <si>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</si>
  <si>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</si>
  <si>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</si>
  <si>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</si>
  <si>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</si>
  <si>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</si>
  <si>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</si>
  <si>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</si>
  <si>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</si>
  <si>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</si>
  <si>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</si>
  <si>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</si>
  <si>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</si>
  <si>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</si>
  <si>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</si>
  <si>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</si>
  <si>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</si>
  <si>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</si>
  <si>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</si>
  <si>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</si>
  <si>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</si>
  <si>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</si>
  <si>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</si>
  <si>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</si>
  <si>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</si>
  <si>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</si>
  <si>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</si>
  <si>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</si>
  <si>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</si>
  <si>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</si>
  <si>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</si>
  <si>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</si>
  <si>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</si>
  <si>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</si>
  <si>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</si>
  <si>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</si>
  <si>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</si>
  <si>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</si>
  <si>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</si>
  <si>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</si>
  <si>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</si>
  <si>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</si>
  <si>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</si>
  <si>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</si>
  <si>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</si>
  <si>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</si>
  <si>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</si>
  <si>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</si>
  <si>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</si>
  <si>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</si>
  <si>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</si>
  <si>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</si>
  <si>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</si>
  <si>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</si>
  <si>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</si>
  <si>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</si>
  <si>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</si>
  <si>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</si>
  <si>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</si>
  <si>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</si>
  <si>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</si>
  <si>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</si>
  <si>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</si>
  <si>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</si>
  <si>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</si>
  <si>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</si>
  <si>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</si>
  <si>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</si>
  <si>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</si>
  <si>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</si>
  <si>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</si>
  <si>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</si>
  <si>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</si>
  <si>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</si>
  <si>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</si>
  <si>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</si>
  <si>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</si>
  <si>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</si>
  <si>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</si>
  <si>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</si>
  <si>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</si>
  <si>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</si>
  <si>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</si>
  <si>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</si>
  <si>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</si>
  <si>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</si>
  <si>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</si>
  <si>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</si>
  <si>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</si>
  <si>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</si>
  <si>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</si>
  <si>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</si>
  <si>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</si>
  <si>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</si>
  <si>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</si>
  <si>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</si>
  <si>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</si>
  <si>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</si>
  <si>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</si>
  <si>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</si>
  <si>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</si>
  <si>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</si>
  <si>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</si>
  <si>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</si>
  <si>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</si>
  <si>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</si>
  <si>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</si>
  <si>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</si>
  <si>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</si>
  <si>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</si>
  <si>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</si>
  <si>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</si>
  <si>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</si>
  <si>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</si>
  <si>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</si>
  <si>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</si>
  <si>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</si>
  <si>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</si>
  <si>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</si>
  <si>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</si>
  <si>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</si>
  <si>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</si>
  <si>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</si>
  <si>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</si>
  <si>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</si>
  <si>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</si>
  <si>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</si>
  <si>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</si>
  <si>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</si>
  <si>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</si>
  <si>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</si>
  <si>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</si>
  <si>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</si>
  <si>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</si>
  <si>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</si>
  <si>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</si>
  <si>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</si>
  <si>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</si>
  <si>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</si>
  <si>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</si>
  <si>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</si>
  <si>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</si>
  <si>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</si>
  <si>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</si>
  <si>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</si>
  <si>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</si>
  <si>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</si>
  <si>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</si>
  <si>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</si>
  <si>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</si>
  <si>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</si>
  <si>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</si>
  <si>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</si>
  <si>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</si>
  <si>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</si>
  <si>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</si>
  <si>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</si>
  <si>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</si>
  <si>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</si>
  <si>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</si>
  <si>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</si>
  <si>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</si>
  <si>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</si>
  <si>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</si>
  <si>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</si>
  <si>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</si>
  <si>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</si>
  <si>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</si>
  <si>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</si>
  <si>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</si>
  <si>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</si>
  <si>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</si>
  <si>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</si>
  <si>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</si>
  <si>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</si>
  <si>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</si>
  <si>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</si>
  <si>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</si>
  <si>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</si>
  <si>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</si>
  <si>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</si>
  <si>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</si>
  <si>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</si>
  <si>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</si>
  <si>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</si>
  <si>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</si>
  <si>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</si>
  <si>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</si>
  <si>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</si>
  <si>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</si>
  <si>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</si>
  <si>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</si>
  <si>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</si>
  <si>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</si>
  <si>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</si>
  <si>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</si>
  <si>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</si>
  <si>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</si>
  <si>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</si>
  <si>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</si>
  <si>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</si>
  <si>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</si>
  <si>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</si>
  <si>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</si>
  <si>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</si>
  <si>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</si>
  <si>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</si>
  <si>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</si>
  <si>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</si>
  <si>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</si>
  <si>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</si>
  <si>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</si>
  <si>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</si>
  <si>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</si>
  <si>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</si>
  <si>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</si>
  <si>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</si>
  <si>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</si>
  <si>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</si>
  <si>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</si>
  <si>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</si>
  <si>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</si>
  <si>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</si>
  <si>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</si>
  <si>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</si>
  <si>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</si>
  <si>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</si>
  <si>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</si>
  <si>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</si>
  <si>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</si>
  <si>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</si>
  <si>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</si>
  <si>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</si>
  <si>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</si>
  <si>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</si>
  <si>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</si>
  <si>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</si>
  <si>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</si>
  <si>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</si>
  <si>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</si>
  <si>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</si>
  <si>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</si>
  <si>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</si>
  <si>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</si>
  <si>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</si>
  <si>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</si>
  <si>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</si>
  <si>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</si>
  <si>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</si>
  <si>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</si>
  <si>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</si>
  <si>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</si>
  <si>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</si>
  <si>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</si>
  <si>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</si>
  <si>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</si>
  <si>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</si>
  <si>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</si>
  <si>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</si>
  <si>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</si>
  <si>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</si>
  <si>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</si>
  <si>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</si>
  <si>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</si>
  <si>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</si>
  <si>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</si>
  <si>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</si>
  <si>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</si>
  <si>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</si>
  <si>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</si>
  <si>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</si>
  <si>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</si>
  <si>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</si>
  <si>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</si>
  <si>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</si>
  <si>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</si>
  <si>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</si>
  <si>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</si>
  <si>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</si>
  <si>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</si>
  <si>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</si>
  <si>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</si>
  <si>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</si>
  <si>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</si>
  <si>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</si>
  <si>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</si>
  <si>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</si>
  <si>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</si>
  <si>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</si>
  <si>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</si>
  <si>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</si>
  <si>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</si>
  <si>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</si>
  <si>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</si>
  <si>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</si>
  <si>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</si>
  <si>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</si>
  <si>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</si>
  <si>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</si>
  <si>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</si>
  <si>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</si>
  <si>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</si>
  <si>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</si>
  <si>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</si>
  <si>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</si>
  <si>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</si>
  <si>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</si>
  <si>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</si>
  <si>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</si>
  <si>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</si>
  <si>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</si>
  <si>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</si>
  <si>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</si>
  <si>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</si>
  <si>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</si>
  <si>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</si>
  <si>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</si>
  <si>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</si>
  <si>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</si>
  <si>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</si>
  <si>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</si>
  <si>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</si>
  <si>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</si>
  <si>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</si>
  <si>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</si>
  <si>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</si>
  <si>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</si>
  <si>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</si>
  <si>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</si>
  <si>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</si>
  <si>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</si>
  <si>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</si>
  <si>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</si>
  <si>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</si>
  <si>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</si>
  <si>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</si>
  <si>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</si>
  <si>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</si>
  <si>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</si>
  <si>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</si>
  <si>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</si>
  <si>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</si>
  <si>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</si>
  <si>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</si>
  <si>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</si>
  <si>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</si>
  <si>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</si>
  <si>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</si>
  <si>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</si>
  <si>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</si>
  <si>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</si>
  <si>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</si>
  <si>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</si>
  <si>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</si>
  <si>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</si>
  <si>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</si>
  <si>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</si>
  <si>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</si>
  <si>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</si>
  <si>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</si>
  <si>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</si>
  <si>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</si>
  <si>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</si>
  <si>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</si>
  <si>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</si>
  <si>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</si>
  <si>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</si>
  <si>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</si>
  <si>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</si>
  <si>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</si>
  <si>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</si>
  <si>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</si>
  <si>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</si>
  <si>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</si>
  <si>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</si>
  <si>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</si>
  <si>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</si>
  <si>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</si>
  <si>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</si>
  <si>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</si>
  <si>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</si>
  <si>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</si>
  <si>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</si>
  <si>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</si>
  <si>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</si>
  <si>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</si>
  <si>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</si>
  <si>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</si>
  <si>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</si>
  <si>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</si>
  <si>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</si>
  <si>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</si>
  <si>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</si>
  <si>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</si>
  <si>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</si>
  <si>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</si>
  <si>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</si>
  <si>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</si>
  <si>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</si>
  <si>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</si>
  <si>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</si>
  <si>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</si>
  <si>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</si>
  <si>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</si>
  <si>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</si>
  <si>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</si>
  <si>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</si>
  <si>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</si>
  <si>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</si>
  <si>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</si>
  <si>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</si>
  <si>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</si>
  <si>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</si>
  <si>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</si>
  <si>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</si>
  <si>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</si>
  <si>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</si>
  <si>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</si>
  <si>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</si>
  <si>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</si>
  <si>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</si>
  <si>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</si>
  <si>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</si>
  <si>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</si>
  <si>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</si>
  <si>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</si>
  <si>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</si>
  <si>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</si>
  <si>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</si>
  <si>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</si>
  <si>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</si>
  <si>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</si>
  <si>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</si>
  <si>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</si>
  <si>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</si>
  <si>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</si>
  <si>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</si>
  <si>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</si>
  <si>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</si>
  <si>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</si>
  <si>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</si>
  <si>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</si>
  <si>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</si>
  <si>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</si>
  <si>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</si>
  <si>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</si>
  <si>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</si>
  <si>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</si>
  <si>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</si>
  <si>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</si>
  <si>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</si>
  <si>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</si>
  <si>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</si>
  <si>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</si>
  <si>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</si>
  <si>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</si>
  <si>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</si>
  <si>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</si>
  <si>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</si>
  <si>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</si>
  <si>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</si>
  <si>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</si>
  <si>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</si>
  <si>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</si>
  <si>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</si>
  <si>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</si>
  <si>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</si>
  <si>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</si>
  <si>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</si>
  <si>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</si>
  <si>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</si>
  <si>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</si>
  <si>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</si>
  <si>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</si>
  <si>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</si>
  <si>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</si>
  <si>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</si>
  <si>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</si>
  <si>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</si>
  <si>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</si>
  <si>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</si>
  <si>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</si>
  <si>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</si>
  <si>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</si>
  <si>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</si>
  <si>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</si>
  <si>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</si>
  <si>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</si>
  <si>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</si>
  <si>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</si>
  <si>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</si>
  <si>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</si>
  <si>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</si>
  <si>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</si>
  <si>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</si>
  <si>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</si>
  <si>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</si>
  <si>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</si>
  <si>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</si>
  <si>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</si>
  <si>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</si>
  <si>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</si>
  <si>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</si>
  <si>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</si>
  <si>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</si>
  <si>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</si>
  <si>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</si>
  <si>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</si>
  <si>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</si>
  <si>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</si>
  <si>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</si>
  <si>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</si>
  <si>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</si>
  <si>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</si>
  <si>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</si>
  <si>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</si>
  <si>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</si>
  <si>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</si>
  <si>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</si>
  <si>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</si>
  <si>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</si>
  <si>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</si>
  <si>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</si>
  <si>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</si>
  <si>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</si>
  <si>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</si>
  <si>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</si>
  <si>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</si>
  <si>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</si>
  <si>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</si>
  <si>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</si>
  <si>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</si>
  <si>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</si>
  <si>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</si>
  <si>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</si>
  <si>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</si>
  <si>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</si>
  <si>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</si>
  <si>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</si>
  <si>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</si>
  <si>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</si>
  <si>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</si>
  <si>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</si>
  <si>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</si>
  <si>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</si>
  <si>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</si>
  <si>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</si>
  <si>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</si>
  <si>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</si>
  <si>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</si>
  <si>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</si>
  <si>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</si>
  <si>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</si>
  <si>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</si>
  <si>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</si>
  <si>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</si>
  <si>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</si>
  <si>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</si>
  <si>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</si>
  <si>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</si>
  <si>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</si>
  <si>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</si>
  <si>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</si>
  <si>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</si>
  <si>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</si>
  <si>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</si>
  <si>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</si>
  <si>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</si>
  <si>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</si>
  <si>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</si>
  <si>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</si>
  <si>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</si>
  <si>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</si>
  <si>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</si>
  <si>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</si>
  <si>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</si>
  <si>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</si>
  <si>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</si>
  <si>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</si>
  <si>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</si>
  <si>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</si>
  <si>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</si>
  <si>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</si>
  <si>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</si>
  <si>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</si>
  <si>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</si>
  <si>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</si>
  <si>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</si>
  <si>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</si>
  <si>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</si>
  <si>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</si>
  <si>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</si>
  <si>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</si>
  <si>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</si>
  <si>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</si>
  <si>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</si>
  <si>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</si>
  <si>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</si>
  <si>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</si>
  <si>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</si>
  <si>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</si>
  <si>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</si>
  <si>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</si>
  <si>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</si>
  <si>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</si>
  <si>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</si>
  <si>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</si>
  <si>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</si>
  <si>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</si>
  <si>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</si>
  <si>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</si>
  <si>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</si>
  <si>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</si>
  <si>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</si>
  <si>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</si>
  <si>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</si>
  <si>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</si>
  <si>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</si>
  <si>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</si>
  <si>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</si>
  <si>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</si>
  <si>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</si>
  <si>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</si>
  <si>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</si>
  <si>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</si>
  <si>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</si>
  <si>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</si>
  <si>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</si>
  <si>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</si>
  <si>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</si>
  <si>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</si>
  <si>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</si>
  <si>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</si>
  <si>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</si>
  <si>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</si>
  <si>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</si>
  <si>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</si>
  <si>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</si>
  <si>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</si>
  <si>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</si>
  <si>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</si>
  <si>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</si>
  <si>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</si>
  <si>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</si>
  <si>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</si>
  <si>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</si>
  <si>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</si>
  <si>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</si>
  <si>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</si>
  <si>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</si>
  <si>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</si>
  <si>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</si>
  <si>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</si>
  <si>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</si>
  <si>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</si>
  <si>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</si>
  <si>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</si>
  <si>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</si>
  <si>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</si>
  <si>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</si>
  <si>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</si>
  <si>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</si>
  <si>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</si>
  <si>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</si>
  <si>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</si>
  <si>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</si>
  <si>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</si>
  <si>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</si>
  <si>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</si>
  <si>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</si>
  <si>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</si>
  <si>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</si>
  <si>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</si>
  <si>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</si>
  <si>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</si>
  <si>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</si>
  <si>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</si>
  <si>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</si>
  <si>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</si>
  <si>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</si>
  <si>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</si>
  <si>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</si>
  <si>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</si>
  <si>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</si>
  <si>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</si>
  <si>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</si>
  <si>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</si>
  <si>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</si>
  <si>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</si>
  <si>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</si>
  <si>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</si>
  <si>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</si>
  <si>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</si>
  <si>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</si>
  <si>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</si>
  <si>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</si>
  <si>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</si>
  <si>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</si>
  <si>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</si>
  <si>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</si>
  <si>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</si>
  <si>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</si>
  <si>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</si>
  <si>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</si>
  <si>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</si>
  <si>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</si>
  <si>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</si>
  <si>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</si>
  <si>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</si>
  <si>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</si>
  <si>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</si>
  <si>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</si>
  <si>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</si>
  <si>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</si>
  <si>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</si>
  <si>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</si>
  <si>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</si>
  <si>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</si>
  <si>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</si>
  <si>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</si>
  <si>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</si>
  <si>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</si>
  <si>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</si>
  <si>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</si>
  <si>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</si>
  <si>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</si>
  <si>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</si>
  <si>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</si>
  <si>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</si>
  <si>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</si>
  <si>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</si>
  <si>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</si>
  <si>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</si>
  <si>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</si>
  <si>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</si>
  <si>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</si>
  <si>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</si>
  <si>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</si>
  <si>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</si>
  <si>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</si>
  <si>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</si>
  <si>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</si>
  <si>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</si>
  <si>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</si>
  <si>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</si>
  <si>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</si>
  <si>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</si>
  <si>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</si>
  <si>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</si>
  <si>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</si>
  <si>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</si>
  <si>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</si>
  <si>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</si>
  <si>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</si>
  <si>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</si>
  <si>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</si>
  <si>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</si>
  <si>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</si>
  <si>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</si>
  <si>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</si>
  <si>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</si>
  <si>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</si>
  <si>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</si>
  <si>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</si>
  <si>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</si>
  <si>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</si>
  <si>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</si>
  <si>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</si>
  <si>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</si>
  <si>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</si>
  <si>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</si>
  <si>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</si>
  <si>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</si>
  <si>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</si>
  <si>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</si>
  <si>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</si>
  <si>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</si>
  <si>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</si>
  <si>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</si>
  <si>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</si>
  <si>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</si>
  <si>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</si>
  <si>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</si>
  <si>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</si>
  <si>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</si>
  <si>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</si>
  <si>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</si>
  <si>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</si>
  <si>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</si>
  <si>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</si>
  <si>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</si>
  <si>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</si>
  <si>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</si>
  <si>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</si>
  <si>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</si>
  <si>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</si>
  <si>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</si>
  <si>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</si>
  <si>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</si>
  <si>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</si>
  <si>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</si>
  <si>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</si>
  <si>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</si>
  <si>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</si>
  <si>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</si>
  <si>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</si>
  <si>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</si>
  <si>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</si>
  <si>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</si>
  <si>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</si>
  <si>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</si>
  <si>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</si>
  <si>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</si>
  <si>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</si>
  <si>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</si>
  <si>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</si>
  <si>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</si>
  <si>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</si>
  <si>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</si>
  <si>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</si>
  <si>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</si>
  <si>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</si>
  <si>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</si>
  <si>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</si>
  <si>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</si>
  <si>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</si>
  <si>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</si>
  <si>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</si>
  <si>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</si>
  <si>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</si>
  <si>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</si>
  <si>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</si>
  <si>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</si>
  <si>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</si>
  <si>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</si>
  <si>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</si>
  <si>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</si>
  <si>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</si>
  <si>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</si>
  <si>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</si>
  <si>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</si>
  <si>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</si>
  <si>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</si>
  <si>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</si>
  <si>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</si>
  <si>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</si>
  <si>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</si>
  <si>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</si>
  <si>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</si>
  <si>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</si>
  <si>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</si>
  <si>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</si>
  <si>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</si>
  <si>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</si>
  <si>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</si>
  <si>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</si>
  <si>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</si>
  <si>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</si>
  <si>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</si>
  <si>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</si>
  <si>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</si>
  <si>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</si>
  <si>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</si>
  <si>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</si>
  <si>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</si>
  <si>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</si>
  <si>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</si>
  <si>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</si>
  <si>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</si>
  <si>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</si>
  <si>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</si>
  <si>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</si>
  <si>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</si>
  <si>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</si>
  <si>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</si>
  <si>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</si>
  <si>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</si>
  <si>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</si>
  <si>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</si>
  <si>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</si>
  <si>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</si>
  <si>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</si>
  <si>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</si>
  <si>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</si>
  <si>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</si>
  <si>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</si>
  <si>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</si>
  <si>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</si>
  <si>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</si>
  <si>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</si>
  <si>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</si>
  <si>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</si>
  <si>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</si>
  <si>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</si>
  <si>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</si>
  <si>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</si>
  <si>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</si>
  <si>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</si>
  <si>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</si>
  <si>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</si>
  <si>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</si>
  <si>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</si>
  <si>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</si>
  <si>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</si>
  <si>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</si>
  <si>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</si>
  <si>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</si>
  <si>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</si>
  <si>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</si>
  <si>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</si>
  <si>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</si>
  <si>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</si>
  <si>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</si>
  <si>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</si>
  <si>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</si>
  <si>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</si>
  <si>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</si>
  <si>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</si>
  <si>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</si>
  <si>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</si>
  <si>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</si>
  <si>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</si>
  <si>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</si>
  <si>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</si>
  <si>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</si>
  <si>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</si>
  <si>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</si>
  <si>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</si>
  <si>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</si>
  <si>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</si>
  <si>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</si>
  <si>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</si>
  <si>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</si>
  <si>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</si>
  <si>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</si>
  <si>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</si>
  <si>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</si>
  <si>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</si>
  <si>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</si>
  <si>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</si>
  <si>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</si>
  <si>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</si>
  <si>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</si>
  <si>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</si>
  <si>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</si>
  <si>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</si>
  <si>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</si>
  <si>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</si>
  <si>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</si>
  <si>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</si>
  <si>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</si>
  <si>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</si>
  <si>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</si>
  <si>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</si>
  <si>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</si>
  <si>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</si>
  <si>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</si>
  <si>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</si>
  <si>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</si>
  <si>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</si>
  <si>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</si>
  <si>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</si>
  <si>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</si>
  <si>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</si>
  <si>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</si>
  <si>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</si>
  <si>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</si>
  <si>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</si>
  <si>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</si>
  <si>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</si>
  <si>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</si>
  <si>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</si>
  <si>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</si>
  <si>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</si>
  <si>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</si>
  <si>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</si>
  <si>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</si>
  <si>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</si>
  <si>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</si>
  <si>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</si>
  <si>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</si>
  <si>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</si>
  <si>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</si>
  <si>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</si>
  <si>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</si>
  <si>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</si>
  <si>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</si>
  <si>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</si>
  <si>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</si>
  <si>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</si>
  <si>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</si>
  <si>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</si>
  <si>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</si>
  <si>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</si>
  <si>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</si>
  <si>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</si>
  <si>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</si>
  <si>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</si>
  <si>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</si>
  <si>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</si>
  <si>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</si>
  <si>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</si>
  <si>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</si>
  <si>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</si>
  <si>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</si>
  <si>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</si>
  <si>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</si>
  <si>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</si>
  <si>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</si>
  <si>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</si>
  <si>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</si>
  <si>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</si>
  <si>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</si>
  <si>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</si>
  <si>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</si>
  <si>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</si>
  <si>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</si>
  <si>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</si>
  <si>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</si>
  <si>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</si>
  <si>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</si>
  <si>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</si>
  <si>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</si>
  <si>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</si>
  <si>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</si>
  <si>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</si>
  <si>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</si>
  <si>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</si>
  <si>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</si>
  <si>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</si>
  <si>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</si>
  <si>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</si>
  <si>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</si>
  <si>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</si>
  <si>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</si>
  <si>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</si>
  <si>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</si>
  <si>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</si>
  <si>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</si>
  <si>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</si>
  <si>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</si>
  <si>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</si>
  <si>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</si>
  <si>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</si>
  <si>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</si>
  <si>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</si>
  <si>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</si>
  <si>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</si>
  <si>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</si>
  <si>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</si>
  <si>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</si>
  <si>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</si>
  <si>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</si>
  <si>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</si>
  <si>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</si>
  <si>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</si>
  <si>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</si>
  <si>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</si>
  <si>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</si>
  <si>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</si>
  <si>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</si>
  <si>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</si>
  <si>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</si>
  <si>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</si>
  <si>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</si>
  <si>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</si>
  <si>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</si>
  <si>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</si>
  <si>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</si>
  <si>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</si>
  <si>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</si>
  <si>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</si>
  <si>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</si>
  <si>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</si>
  <si>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</si>
  <si>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</si>
  <si>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</si>
  <si>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</si>
  <si>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</si>
  <si>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</si>
  <si>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</si>
  <si>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</si>
  <si>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</si>
  <si>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</si>
  <si>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</si>
  <si>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</si>
  <si>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</si>
  <si>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</si>
  <si>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</si>
  <si>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</si>
  <si>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</si>
  <si>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</si>
  <si>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</si>
  <si>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</si>
  <si>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</si>
  <si>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</si>
  <si>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</si>
  <si>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</si>
  <si>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</si>
  <si>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</si>
  <si>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</si>
  <si>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</si>
  <si>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</si>
  <si>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</si>
  <si>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</si>
  <si>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</si>
  <si>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</si>
  <si>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</si>
  <si>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</si>
  <si>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</si>
  <si>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</si>
  <si>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</si>
  <si>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</si>
  <si>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</si>
  <si>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</si>
  <si>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</si>
  <si>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</si>
  <si>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</si>
  <si>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</si>
  <si>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</si>
  <si>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</si>
  <si>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</si>
  <si>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</si>
  <si>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</si>
  <si>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</si>
  <si>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</si>
  <si>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</si>
  <si>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</si>
  <si>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</si>
  <si>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</si>
  <si>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</si>
  <si>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</si>
  <si>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</si>
  <si>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</si>
  <si>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</si>
  <si>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</si>
  <si>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</si>
  <si>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</si>
  <si>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</si>
  <si>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</si>
  <si>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</si>
  <si>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</si>
  <si>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</si>
  <si>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</si>
  <si>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</si>
  <si>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</si>
  <si>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</si>
  <si>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</si>
  <si>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</si>
  <si>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</si>
  <si>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</si>
  <si>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</si>
  <si>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</si>
  <si>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</si>
  <si>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</si>
  <si>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</si>
  <si>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</si>
  <si>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</si>
  <si>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</si>
  <si>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</si>
  <si>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</si>
  <si>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</si>
  <si>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</si>
  <si>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</si>
  <si>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</si>
  <si>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</si>
  <si>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</si>
  <si>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</si>
  <si>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</si>
  <si>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</si>
  <si>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</si>
  <si>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</si>
  <si>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</si>
  <si>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</si>
  <si>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</si>
  <si>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</si>
  <si>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</si>
  <si>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</si>
  <si>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</si>
  <si>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</si>
  <si>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</si>
  <si>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</si>
  <si>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</si>
  <si>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</si>
  <si>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</si>
  <si>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</si>
  <si>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</si>
  <si>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</si>
  <si>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</si>
  <si>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</si>
  <si>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</si>
  <si>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</si>
  <si>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</si>
  <si>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</si>
  <si>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</si>
  <si>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</si>
  <si>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</si>
  <si>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</si>
  <si>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</si>
  <si>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</si>
  <si>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</si>
  <si>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</si>
  <si>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</si>
  <si>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</si>
  <si>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</si>
  <si>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</si>
  <si>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</si>
  <si>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</si>
  <si>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</si>
  <si>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</si>
  <si>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</si>
  <si>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</si>
  <si>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</si>
  <si>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</si>
  <si>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</si>
  <si>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</si>
  <si>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</si>
  <si>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</si>
  <si>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</si>
  <si>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</si>
  <si>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</si>
  <si>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</si>
  <si>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</si>
  <si>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</si>
  <si>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</si>
  <si>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</si>
  <si>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</si>
  <si>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</si>
  <si>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</si>
  <si>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</si>
  <si>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</si>
  <si>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</si>
  <si>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</si>
  <si>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</si>
  <si>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</si>
  <si>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</si>
  <si>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</si>
  <si>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</si>
  <si>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</si>
  <si>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</si>
  <si>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</si>
  <si>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</si>
  <si>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</si>
  <si>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</si>
  <si>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</si>
  <si>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</si>
  <si>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</si>
  <si>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</si>
  <si>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</si>
  <si>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</si>
  <si>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</si>
  <si>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</si>
  <si>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</si>
  <si>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</si>
  <si>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</si>
  <si>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</si>
  <si>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</si>
  <si>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</si>
  <si>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</si>
  <si>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</si>
  <si>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</si>
  <si>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</si>
  <si>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</si>
  <si>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</si>
  <si>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</si>
  <si>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</si>
  <si>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</si>
  <si>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</si>
  <si>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</si>
  <si>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</si>
  <si>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</si>
  <si>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</si>
  <si>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</si>
  <si>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</si>
  <si>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</si>
  <si>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</si>
  <si>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</si>
  <si>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</si>
  <si>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</si>
  <si>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</si>
  <si>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</si>
  <si>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</si>
  <si>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</si>
  <si>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</si>
  <si>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</si>
  <si>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</si>
  <si>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</si>
  <si>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</si>
  <si>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</si>
  <si>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</si>
  <si>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</si>
  <si>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</si>
  <si>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</si>
  <si>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</si>
  <si>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</si>
  <si>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</si>
  <si>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</si>
  <si>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</si>
  <si>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</si>
  <si>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</si>
  <si>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</si>
  <si>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</si>
  <si>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</si>
  <si>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</si>
  <si>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</si>
  <si>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</si>
  <si>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</si>
  <si>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</si>
  <si>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</si>
  <si>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</si>
  <si>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</si>
  <si>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</si>
  <si>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</si>
  <si>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</si>
  <si>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</si>
  <si>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</si>
  <si>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</si>
  <si>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</si>
  <si>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</si>
  <si>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</si>
  <si>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</si>
  <si>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</si>
  <si>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</si>
  <si>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</si>
  <si>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</si>
  <si>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</si>
  <si>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</si>
  <si>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</si>
  <si>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</si>
  <si>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</si>
  <si>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</si>
  <si>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</si>
  <si>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</si>
  <si>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</si>
  <si>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</si>
  <si>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</si>
  <si>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</si>
  <si>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</si>
  <si>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</si>
  <si>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</si>
  <si>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</si>
  <si>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</si>
  <si>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</si>
  <si>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</si>
  <si>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</si>
  <si>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</si>
  <si>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</si>
  <si>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</si>
  <si>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</si>
  <si>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</si>
  <si>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</si>
  <si>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</si>
  <si>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</si>
  <si>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</si>
  <si>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</si>
  <si>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</si>
  <si>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</si>
  <si>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</si>
  <si>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</si>
  <si>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</si>
  <si>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</si>
  <si>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</si>
  <si>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</si>
  <si>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</si>
  <si>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</si>
  <si>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</si>
  <si>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</si>
  <si>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</si>
  <si>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</si>
  <si>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</si>
  <si>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</si>
  <si>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</si>
  <si>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</si>
  <si>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</si>
  <si>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</si>
  <si>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</si>
  <si>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</si>
  <si>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</si>
  <si>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</si>
  <si>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</si>
  <si>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</si>
  <si>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</si>
  <si>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</si>
  <si>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</si>
  <si>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</si>
  <si>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</si>
  <si>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</si>
  <si>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</si>
  <si>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</si>
  <si>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</si>
  <si>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</si>
  <si>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</si>
  <si>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</si>
  <si>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</si>
  <si>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</si>
  <si>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</si>
  <si>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</si>
  <si>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</si>
  <si>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</si>
  <si>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</si>
  <si>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</si>
  <si>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</si>
  <si>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</si>
  <si>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</si>
  <si>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</si>
  <si>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</si>
  <si>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</si>
  <si>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</si>
  <si>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</si>
  <si>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</si>
  <si>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</si>
  <si>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</si>
  <si>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</si>
  <si>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</si>
  <si>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</si>
  <si>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</si>
  <si>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</si>
  <si>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</si>
  <si>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</si>
  <si>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</si>
  <si>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</si>
  <si>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</si>
  <si>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</si>
  <si>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</si>
  <si>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</si>
  <si>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</si>
  <si>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</si>
  <si>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</si>
  <si>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</si>
  <si>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</si>
  <si>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</si>
  <si>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</si>
  <si>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</si>
  <si>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</si>
  <si>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</si>
  <si>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</si>
  <si>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</si>
  <si>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</si>
  <si>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</si>
  <si>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</si>
  <si>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</si>
  <si>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</si>
  <si>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</si>
  <si>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</si>
  <si>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</si>
  <si>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</si>
  <si>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</si>
  <si>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</si>
  <si>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</si>
  <si>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</si>
  <si>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</si>
  <si>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</si>
  <si>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</si>
  <si>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</si>
  <si>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</si>
  <si>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</si>
  <si>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</si>
  <si>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</si>
  <si>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</si>
  <si>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</si>
  <si>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</si>
  <si>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</si>
  <si>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</si>
  <si>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</si>
  <si>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</si>
  <si>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</si>
  <si>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</si>
  <si>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</si>
  <si>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</si>
  <si>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</si>
  <si>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</si>
  <si>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</si>
  <si>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</si>
  <si>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</si>
  <si>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</si>
  <si>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</si>
  <si>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</si>
  <si>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</si>
  <si>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</si>
  <si>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</si>
  <si>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</si>
  <si>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</si>
  <si>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</si>
  <si>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</si>
  <si>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</si>
  <si>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</si>
  <si>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</si>
  <si>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</si>
  <si>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</si>
  <si>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</si>
  <si>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</si>
  <si>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</si>
  <si>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</si>
  <si>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</si>
  <si>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</si>
  <si>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</si>
  <si>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</si>
  <si>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</si>
  <si>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</si>
  <si>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</si>
  <si>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</si>
  <si>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</si>
  <si>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</si>
  <si>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</si>
  <si>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</si>
  <si>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</si>
  <si>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</si>
  <si>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</si>
  <si>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</si>
  <si>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</si>
  <si>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</si>
  <si>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</si>
  <si>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</si>
  <si>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</si>
  <si>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</si>
  <si>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</si>
  <si>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</si>
  <si>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</si>
  <si>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</si>
  <si>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</si>
  <si>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</si>
  <si>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</si>
  <si>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</si>
  <si>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</si>
  <si>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</si>
  <si>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</si>
  <si>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</si>
  <si>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</si>
  <si>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</si>
  <si>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</si>
  <si>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</si>
  <si>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</si>
  <si>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</si>
  <si>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</si>
  <si>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</si>
  <si>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</si>
  <si>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</si>
  <si>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</si>
  <si>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</si>
  <si>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</si>
  <si>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</si>
  <si>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</si>
  <si>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</si>
  <si>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</si>
  <si>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</si>
  <si>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</si>
  <si>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</si>
  <si>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</si>
  <si>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</si>
  <si>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</si>
  <si>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</si>
  <si>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</si>
  <si>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</si>
  <si>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</si>
  <si>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</si>
  <si>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</si>
  <si>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</si>
  <si>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</si>
  <si>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</si>
  <si>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</si>
  <si>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</si>
  <si>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</si>
  <si>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</si>
  <si>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</si>
  <si>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</si>
  <si>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</si>
  <si>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</si>
  <si>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</si>
  <si>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</si>
  <si>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</si>
  <si>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</si>
  <si>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</si>
  <si>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</si>
  <si>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</si>
  <si>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</si>
  <si>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</si>
  <si>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</si>
  <si>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</si>
  <si>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</si>
  <si>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</si>
  <si>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</si>
  <si>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</si>
  <si>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</si>
  <si>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</si>
  <si>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</si>
  <si>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</si>
  <si>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</si>
  <si>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</si>
  <si>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</si>
  <si>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</si>
  <si>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</si>
  <si>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</si>
  <si>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</si>
  <si>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</si>
  <si>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</si>
  <si>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</si>
  <si>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</si>
  <si>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</si>
  <si>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</si>
  <si>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</si>
  <si>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</si>
  <si>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</si>
  <si>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</si>
  <si>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</si>
  <si>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</si>
  <si>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</si>
  <si>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</si>
  <si>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</si>
  <si>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</si>
  <si>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</si>
  <si>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</si>
  <si>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</si>
  <si>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</si>
  <si>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</si>
  <si>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</si>
  <si>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</si>
  <si>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</si>
  <si>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</si>
  <si>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</si>
  <si>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</si>
  <si>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</si>
  <si>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</si>
  <si>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</si>
  <si>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</si>
  <si>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</si>
  <si>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</si>
  <si>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</si>
  <si>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</si>
  <si>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</si>
  <si>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</si>
  <si>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</si>
  <si>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</si>
  <si>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</si>
  <si>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</si>
  <si>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</si>
  <si>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</si>
  <si>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</si>
  <si>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</si>
  <si>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</si>
  <si>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</si>
  <si>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</si>
  <si>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</si>
  <si>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</si>
  <si>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</si>
  <si>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</si>
  <si>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</si>
  <si>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</si>
  <si>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</si>
  <si>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</si>
  <si>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</si>
  <si>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</si>
  <si>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</si>
  <si>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</si>
  <si>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</si>
  <si>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</si>
  <si>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</si>
  <si>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</si>
  <si>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</si>
  <si>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</si>
  <si>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</si>
  <si>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</si>
  <si>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</si>
  <si>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</si>
  <si>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</si>
  <si>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</si>
  <si>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</si>
  <si>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</si>
  <si>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</si>
  <si>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</si>
  <si>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</si>
  <si>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</si>
  <si>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</si>
  <si>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</si>
  <si>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</si>
  <si>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</si>
  <si>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</si>
  <si>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</si>
  <si>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</si>
  <si>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</si>
  <si>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</si>
  <si>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</si>
  <si>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</si>
  <si>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</si>
  <si>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</si>
  <si>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</si>
  <si>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</si>
  <si>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</si>
  <si>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</si>
  <si>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</si>
  <si>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</si>
  <si>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</si>
  <si>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</si>
  <si>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</si>
  <si>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</si>
  <si>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</si>
  <si>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</si>
  <si>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</si>
  <si>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</si>
  <si>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</si>
  <si>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</si>
  <si>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</si>
  <si>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</si>
  <si>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</si>
  <si>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</si>
  <si>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</si>
  <si>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</si>
  <si>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</si>
  <si>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</si>
  <si>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</si>
  <si>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</si>
  <si>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</si>
  <si>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</si>
  <si>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</si>
  <si>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</si>
  <si>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</si>
  <si>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</si>
  <si>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</si>
  <si>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</si>
  <si>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</si>
  <si>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</si>
  <si>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</si>
  <si>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</si>
  <si>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</si>
  <si>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</si>
  <si>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</si>
  <si>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</si>
  <si>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</si>
  <si>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</si>
  <si>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</si>
  <si>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</si>
  <si>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</si>
  <si>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</si>
  <si>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</si>
  <si>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</si>
  <si>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</si>
  <si>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</si>
  <si>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</si>
  <si>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</si>
  <si>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</si>
  <si>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</si>
  <si>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</si>
  <si>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</si>
  <si>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</si>
  <si>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</si>
  <si>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</si>
  <si>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</si>
  <si>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</si>
  <si>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</si>
  <si>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</si>
  <si>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</si>
  <si>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</si>
  <si>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</si>
  <si>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</si>
  <si>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</si>
  <si>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</si>
  <si>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</si>
  <si>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</si>
  <si>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</si>
  <si>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</si>
  <si>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</si>
  <si>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</si>
  <si>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</si>
  <si>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</si>
  <si>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</si>
  <si>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</si>
  <si>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</si>
  <si>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</si>
  <si>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</si>
  <si>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</si>
  <si>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</si>
  <si>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</si>
  <si>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</si>
  <si>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</si>
  <si>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</si>
  <si>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</si>
  <si>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</si>
  <si>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</si>
  <si>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</si>
  <si>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</si>
  <si>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</si>
  <si>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</si>
  <si>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</si>
  <si>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</si>
  <si>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</si>
  <si>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</si>
  <si>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</si>
  <si>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</si>
  <si>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</si>
  <si>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</si>
  <si>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</si>
  <si>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</si>
  <si>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</si>
  <si>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</si>
  <si>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</si>
  <si>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</si>
  <si>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</si>
  <si>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</si>
  <si>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</si>
  <si>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</si>
  <si>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</si>
  <si>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</si>
  <si>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</si>
  <si>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</si>
  <si>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</si>
  <si>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</si>
  <si>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</si>
  <si>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</si>
  <si>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</si>
  <si>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</si>
  <si>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</si>
  <si>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</si>
  <si>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</si>
  <si>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</si>
  <si>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</si>
  <si>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</si>
  <si>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</si>
  <si>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</si>
  <si>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</si>
  <si>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</si>
  <si>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</si>
  <si>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</si>
  <si>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</si>
  <si>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</si>
  <si>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</si>
  <si>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</si>
  <si>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</si>
  <si>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</si>
  <si>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</si>
  <si>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</si>
  <si>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</si>
  <si>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</si>
  <si>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</si>
  <si>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</si>
  <si>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</si>
  <si>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</si>
  <si>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</si>
  <si>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</si>
  <si>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</si>
  <si>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</si>
  <si>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</si>
  <si>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</si>
  <si>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</si>
  <si>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</si>
  <si>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</si>
  <si>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</si>
  <si>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</si>
  <si>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</si>
  <si>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</si>
  <si>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</si>
  <si>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</si>
  <si>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</si>
  <si>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</si>
  <si>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</si>
  <si>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</si>
  <si>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</si>
  <si>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</si>
  <si>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</si>
  <si>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</si>
  <si>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</si>
  <si>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</si>
  <si>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</si>
  <si>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</si>
  <si>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</si>
  <si>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</si>
  <si>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</si>
  <si>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</si>
  <si>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</si>
  <si>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</si>
  <si>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</si>
  <si>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</si>
  <si>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</si>
  <si>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</si>
  <si>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</si>
  <si>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</si>
  <si>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</si>
  <si>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</si>
  <si>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</si>
  <si>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</si>
  <si>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</si>
  <si>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</si>
  <si>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</si>
  <si>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</si>
  <si>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</si>
  <si>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</si>
  <si>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</si>
  <si>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</si>
  <si>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</si>
  <si>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</si>
  <si>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</si>
  <si>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</si>
  <si>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</si>
  <si>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</si>
  <si>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</si>
  <si>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</si>
  <si>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</si>
  <si>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</si>
  <si>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</si>
  <si>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</si>
  <si>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</si>
  <si>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</si>
  <si>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</si>
  <si>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</si>
  <si>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</si>
  <si>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</si>
  <si>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</si>
  <si>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</si>
  <si>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</si>
  <si>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</si>
  <si>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</si>
  <si>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</si>
  <si>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</si>
  <si>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</si>
  <si>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</si>
  <si>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</si>
  <si>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</si>
  <si>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</si>
  <si>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</si>
  <si>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</si>
  <si>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</si>
  <si>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</si>
  <si>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</si>
  <si>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</si>
  <si>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</si>
  <si>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</si>
  <si>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</si>
  <si>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</si>
  <si>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</si>
  <si>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</si>
  <si>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</si>
  <si>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</si>
  <si>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</si>
  <si>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</si>
  <si>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</si>
  <si>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</si>
  <si>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</si>
  <si>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</si>
  <si>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</si>
  <si>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</si>
  <si>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</si>
  <si>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</si>
  <si>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</si>
  <si>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</si>
  <si>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</si>
  <si>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</si>
  <si>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</si>
  <si>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</si>
  <si>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</si>
  <si>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</si>
  <si>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</si>
  <si>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</si>
  <si>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</si>
  <si>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</si>
  <si>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</si>
  <si>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</si>
  <si>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</si>
  <si>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</si>
  <si>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</si>
  <si>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</si>
  <si>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</si>
  <si>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</si>
  <si>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</si>
  <si>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</si>
  <si>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</si>
  <si>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</si>
  <si>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</si>
  <si>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</si>
  <si>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</si>
  <si>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</si>
  <si>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</si>
  <si>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</si>
  <si>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</si>
  <si>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</si>
  <si>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</si>
  <si>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</si>
  <si>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</si>
  <si>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</si>
  <si>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</si>
  <si>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</si>
  <si>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</si>
  <si>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</si>
  <si>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</si>
  <si>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</si>
  <si>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</si>
  <si>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</si>
  <si>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</si>
  <si>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</si>
  <si>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</si>
  <si>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</si>
  <si>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</si>
  <si>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</si>
  <si>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</si>
  <si>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</si>
  <si>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</si>
  <si>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</si>
  <si>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</si>
  <si>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</si>
  <si>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</si>
  <si>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</si>
  <si>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</si>
  <si>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</si>
  <si>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</si>
  <si>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</si>
  <si>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</si>
  <si>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</si>
  <si>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</si>
  <si>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</si>
  <si>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</si>
  <si>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</si>
  <si>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</si>
  <si>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</si>
  <si>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</si>
  <si>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</si>
  <si>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</si>
  <si>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</si>
  <si>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</si>
  <si>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</si>
  <si>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</si>
  <si>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</si>
  <si>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</si>
  <si>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</si>
  <si>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</si>
  <si>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</si>
  <si>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</si>
  <si>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</si>
  <si>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</si>
  <si>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</si>
  <si>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</si>
  <si>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</si>
  <si>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</si>
  <si>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</si>
  <si>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</si>
  <si>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</si>
  <si>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</si>
  <si>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</si>
  <si>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</si>
  <si>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</si>
  <si>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</si>
  <si>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</si>
  <si>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</si>
  <si>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</si>
  <si>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</si>
  <si>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</si>
  <si>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</si>
  <si>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</si>
  <si>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</si>
  <si>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</si>
  <si>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</si>
  <si>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</si>
  <si>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</si>
  <si>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</si>
  <si>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</si>
  <si>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</si>
  <si>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</si>
  <si>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</si>
  <si>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</si>
  <si>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</si>
  <si>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</si>
  <si>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</si>
  <si>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</si>
  <si>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</si>
  <si>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</si>
  <si>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</si>
  <si>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</si>
  <si>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</si>
  <si>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</si>
  <si>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</si>
  <si>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</si>
  <si>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</si>
  <si>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</si>
  <si>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</si>
  <si>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</si>
  <si>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</si>
  <si>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</si>
  <si>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</si>
  <si>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</si>
  <si>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</si>
  <si>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</si>
  <si>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</si>
  <si>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</si>
  <si>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</si>
  <si>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</si>
  <si>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</si>
  <si>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</si>
  <si>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</si>
  <si>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</si>
  <si>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</si>
  <si>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</si>
  <si>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</si>
  <si>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</si>
  <si>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</si>
  <si>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</si>
  <si>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</si>
  <si>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</si>
  <si>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</si>
  <si>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</si>
  <si>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</si>
  <si>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</si>
  <si>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</si>
  <si>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</si>
  <si>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</si>
  <si>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</si>
  <si>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</si>
  <si>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</si>
  <si>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</si>
  <si>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</si>
  <si>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</si>
  <si>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</si>
  <si>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</si>
  <si>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</si>
  <si>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</si>
  <si>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</si>
  <si>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</si>
  <si>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</si>
  <si>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</si>
  <si>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</si>
  <si>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</si>
  <si>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</si>
  <si>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</si>
  <si>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</si>
  <si>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</si>
  <si>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</si>
  <si>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</si>
  <si>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</si>
  <si>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</si>
  <si>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</si>
  <si>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</si>
  <si>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</si>
  <si>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</si>
  <si>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</si>
  <si>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</si>
  <si>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</si>
  <si>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</si>
  <si>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</si>
  <si>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</si>
  <si>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</si>
  <si>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</si>
  <si>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</si>
  <si>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</si>
  <si>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</si>
  <si>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</si>
  <si>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</si>
  <si>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</si>
  <si>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</si>
  <si>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</si>
  <si>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</si>
  <si>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</si>
  <si>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</si>
  <si>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</si>
  <si>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</si>
  <si>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</si>
  <si>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</si>
  <si>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</si>
  <si>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</si>
  <si>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</si>
  <si>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</si>
  <si>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</si>
  <si>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</si>
  <si>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</si>
  <si>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</si>
  <si>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</si>
  <si>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</si>
  <si>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</si>
  <si>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</si>
  <si>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</si>
  <si>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</si>
  <si>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</si>
  <si>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</si>
  <si>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</si>
  <si>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</si>
  <si>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</si>
  <si>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</si>
  <si>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</si>
  <si>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</si>
  <si>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</si>
  <si>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</si>
  <si>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</si>
  <si>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</si>
  <si>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</si>
  <si>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</si>
  <si>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</si>
  <si>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</si>
  <si>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</si>
  <si>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</si>
  <si>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</si>
  <si>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</si>
  <si>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</si>
  <si>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</si>
  <si>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</si>
  <si>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</si>
  <si>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</si>
  <si>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</si>
  <si>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</si>
  <si>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</si>
  <si>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</si>
  <si>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</si>
  <si>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</si>
  <si>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</si>
  <si>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</si>
  <si>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</si>
  <si>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</si>
  <si>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</si>
  <si>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</si>
  <si>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</si>
  <si>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</si>
  <si>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</si>
  <si>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</si>
  <si>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</si>
  <si>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</si>
  <si>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</si>
  <si>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</si>
  <si>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</si>
  <si>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</si>
  <si>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</si>
  <si>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</si>
  <si>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</si>
  <si>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</si>
  <si>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</si>
  <si>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</si>
  <si>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</si>
  <si>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</si>
  <si>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</si>
  <si>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</si>
  <si>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</si>
  <si>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</si>
  <si>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</si>
  <si>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</si>
  <si>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</si>
  <si>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</si>
  <si>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</si>
  <si>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</si>
  <si>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</si>
  <si>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</si>
  <si>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</si>
  <si>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</si>
  <si>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</si>
  <si>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</si>
  <si>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</si>
  <si>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</si>
  <si>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</si>
  <si>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</si>
  <si>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</si>
  <si>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</si>
  <si>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</si>
  <si>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</si>
  <si>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</si>
  <si>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</si>
  <si>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</si>
  <si>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</si>
  <si>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</si>
  <si>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</si>
  <si>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</si>
  <si>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</si>
  <si>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</si>
  <si>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</si>
  <si>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</si>
  <si>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</si>
  <si>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</si>
  <si>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</si>
  <si>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</si>
  <si>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</si>
  <si>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</si>
  <si>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</si>
  <si>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</si>
  <si>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</si>
  <si>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</si>
  <si>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</si>
  <si>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</si>
  <si>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</si>
  <si>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</si>
  <si>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</si>
  <si>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</si>
  <si>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</si>
  <si>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</si>
  <si>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</si>
  <si>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</si>
  <si>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</si>
  <si>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</si>
  <si>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</si>
  <si>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</si>
  <si>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</si>
  <si>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</si>
  <si>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</si>
  <si>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</si>
  <si>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</si>
  <si>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</si>
  <si>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</si>
  <si>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</si>
  <si>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</si>
  <si>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</si>
  <si>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</si>
  <si>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</si>
  <si>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</si>
  <si>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</si>
  <si>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</si>
  <si>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</si>
  <si>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</si>
  <si>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</si>
  <si>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</si>
  <si>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</si>
  <si>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</si>
  <si>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</si>
  <si>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</si>
  <si>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</si>
  <si>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</si>
  <si>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</si>
  <si>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</si>
  <si>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</si>
  <si>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</si>
  <si>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</si>
  <si>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</si>
  <si>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</si>
  <si>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</si>
  <si>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</si>
  <si>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</si>
  <si>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</si>
  <si>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</si>
  <si>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</si>
  <si>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</si>
  <si>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</si>
  <si>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</si>
  <si>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</si>
  <si>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</si>
  <si>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</si>
  <si>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</si>
  <si>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</si>
  <si>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</si>
  <si>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</si>
  <si>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</si>
  <si>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</si>
  <si>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</si>
  <si>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</si>
  <si>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</si>
  <si>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</si>
  <si>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</si>
  <si>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</si>
  <si>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</si>
  <si>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</si>
  <si>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</si>
  <si>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</si>
  <si>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</si>
  <si>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</si>
  <si>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</si>
  <si>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</si>
  <si>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</si>
  <si>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</si>
  <si>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</si>
  <si>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</si>
  <si>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</si>
  <si>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</si>
  <si>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</si>
  <si>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</si>
  <si>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</si>
  <si>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</si>
  <si>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</si>
  <si>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</si>
  <si>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</si>
  <si>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</si>
  <si>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</si>
  <si>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</si>
  <si>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</si>
  <si>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</si>
  <si>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</si>
  <si>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</si>
  <si>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</si>
  <si>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</si>
  <si>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</si>
  <si>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</si>
  <si>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</si>
  <si>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</si>
  <si>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</si>
  <si>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</si>
  <si>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</si>
  <si>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</si>
  <si>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</si>
  <si>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</si>
  <si>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</si>
  <si>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</si>
  <si>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</si>
  <si>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</si>
  <si>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</si>
  <si>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</si>
  <si>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</si>
  <si>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</si>
  <si>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</si>
  <si>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</si>
  <si>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</si>
  <si>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</si>
  <si>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</si>
  <si>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</si>
  <si>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</si>
  <si>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</si>
  <si>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</si>
  <si>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</si>
  <si>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</si>
  <si>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</si>
  <si>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</si>
  <si>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</si>
  <si>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</si>
  <si>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</si>
  <si>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</si>
  <si>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</si>
  <si>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</si>
  <si>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</si>
  <si>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</si>
  <si>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</si>
  <si>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</si>
  <si>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</si>
  <si>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</si>
  <si>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</si>
  <si>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</si>
  <si>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</si>
  <si>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</si>
  <si>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</si>
  <si>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</si>
  <si>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</si>
  <si>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</si>
  <si>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</si>
  <si>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</si>
  <si>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</si>
  <si>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</si>
  <si>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</si>
  <si>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</si>
  <si>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</si>
  <si>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</si>
  <si>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</si>
  <si>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</si>
  <si>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</si>
  <si>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</si>
  <si>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</si>
  <si>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</si>
  <si>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</si>
  <si>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</si>
  <si>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</si>
  <si>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</si>
  <si>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</si>
  <si>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</si>
  <si>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</si>
  <si>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</si>
  <si>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</si>
  <si>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</si>
  <si>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</si>
  <si>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</si>
  <si>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</si>
  <si>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</si>
  <si>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</si>
  <si>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</si>
  <si>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</si>
  <si>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</si>
  <si>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</si>
  <si>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</si>
  <si>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</si>
  <si>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</si>
  <si>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</si>
  <si>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</si>
  <si>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</si>
  <si>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</si>
  <si>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</si>
  <si>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</si>
  <si>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</si>
  <si>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</si>
  <si>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</si>
  <si>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</si>
  <si>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</si>
  <si>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</si>
  <si>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</si>
  <si>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</si>
  <si>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</si>
  <si>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</si>
  <si>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</si>
  <si>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</si>
  <si>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</si>
  <si>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</si>
  <si>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</si>
  <si>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</si>
  <si>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</si>
  <si>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</si>
  <si>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</si>
  <si>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</si>
  <si>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</si>
  <si>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</si>
  <si>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</si>
  <si>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</si>
  <si>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</si>
  <si>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</si>
  <si>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</si>
  <si>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</si>
  <si>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</si>
  <si>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</si>
  <si>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</si>
  <si>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</si>
  <si>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</si>
  <si>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</si>
  <si>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</si>
  <si>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</si>
  <si>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</si>
  <si>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</si>
  <si>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</si>
  <si>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</si>
  <si>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</si>
  <si>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</si>
  <si>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</si>
  <si>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</si>
  <si>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</si>
  <si>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</si>
  <si>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</si>
  <si>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</si>
  <si>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</si>
  <si>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</si>
  <si>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</si>
  <si>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</si>
  <si>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</si>
  <si>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</si>
  <si>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</si>
  <si>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</si>
  <si>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</si>
  <si>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</si>
  <si>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</si>
  <si>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</si>
  <si>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</si>
  <si>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</si>
  <si>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</si>
  <si>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</si>
  <si>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</si>
  <si>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</si>
  <si>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</si>
  <si>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</si>
  <si>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</si>
  <si>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</si>
  <si>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</si>
  <si>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</si>
  <si>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</si>
  <si>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</si>
  <si>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</si>
  <si>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</si>
  <si>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</si>
  <si>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</si>
  <si>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</si>
  <si>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</si>
  <si>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</si>
  <si>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</si>
  <si>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</si>
  <si>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</si>
  <si>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</si>
  <si>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</si>
  <si>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</si>
  <si>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</si>
  <si>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</si>
  <si>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</si>
  <si>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</si>
  <si>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</si>
  <si>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</si>
  <si>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</si>
  <si>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</si>
  <si>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</si>
  <si>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</si>
  <si>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</si>
  <si>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</si>
  <si>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</si>
  <si>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</si>
  <si>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</si>
  <si>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</si>
  <si>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</si>
  <si>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</si>
  <si>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</si>
  <si>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</si>
  <si>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</si>
  <si>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</si>
  <si>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</si>
  <si>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</si>
  <si>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</si>
  <si>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</si>
  <si>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</si>
  <si>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</si>
  <si>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</si>
  <si>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</si>
  <si>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</si>
  <si>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</si>
  <si>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</si>
  <si>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</si>
  <si>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</si>
  <si>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</si>
  <si>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</si>
  <si>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</si>
  <si>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</si>
  <si>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</si>
  <si>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</si>
  <si>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</si>
  <si>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</si>
  <si>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</si>
  <si>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</si>
  <si>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</si>
  <si>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</si>
  <si>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</si>
  <si>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</si>
  <si>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</si>
  <si>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</si>
  <si>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</si>
  <si>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</si>
  <si>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</si>
  <si>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</si>
  <si>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</si>
  <si>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</si>
  <si>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</si>
  <si>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</si>
  <si>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</si>
  <si>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</si>
  <si>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</si>
  <si>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</si>
  <si>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</si>
  <si>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</si>
  <si>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</si>
  <si>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</si>
  <si>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</si>
  <si>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</si>
  <si>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</si>
  <si>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</si>
  <si>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</si>
  <si>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</si>
  <si>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</si>
  <si>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</si>
  <si>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</si>
  <si>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</si>
  <si>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</si>
  <si>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</si>
  <si>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</si>
  <si>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</si>
  <si>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</si>
  <si>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</si>
  <si>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</si>
  <si>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</si>
  <si>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</si>
  <si>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</si>
  <si>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</si>
  <si>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</si>
  <si>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</si>
  <si>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</si>
  <si>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</si>
  <si>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</si>
  <si>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</si>
  <si>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</si>
  <si>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</si>
  <si>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</si>
  <si>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</si>
  <si>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</si>
  <si>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</si>
  <si>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</si>
  <si>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</si>
  <si>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</si>
  <si>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</si>
  <si>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</si>
  <si>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</si>
  <si>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</si>
  <si>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</si>
  <si>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</si>
  <si>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</si>
  <si>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</si>
  <si>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</si>
  <si>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</si>
  <si>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</si>
  <si>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</si>
  <si>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</si>
  <si>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</si>
  <si>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</si>
  <si>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</si>
  <si>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</si>
  <si>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</si>
  <si>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</si>
  <si>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</si>
  <si>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</si>
  <si>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</si>
  <si>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</si>
  <si>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</si>
  <si>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</si>
  <si>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</si>
  <si>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</si>
  <si>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</si>
  <si>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</si>
  <si>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</si>
  <si>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</si>
  <si>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</si>
  <si>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</si>
  <si>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</si>
  <si>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</si>
  <si>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</si>
  <si>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</si>
  <si>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</si>
  <si>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</si>
  <si>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</si>
  <si>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</si>
  <si>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</si>
  <si>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</si>
  <si>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</si>
  <si>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</si>
  <si>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</si>
  <si>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</si>
  <si>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</si>
  <si>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</si>
  <si>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</si>
  <si>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</si>
  <si>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</si>
  <si>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</si>
  <si>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</si>
  <si>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</si>
  <si>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</si>
  <si>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</si>
  <si>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</si>
  <si>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</si>
  <si>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</si>
  <si>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</si>
  <si>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</si>
  <si>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</si>
  <si>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</si>
  <si>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</si>
  <si>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</si>
  <si>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</si>
  <si>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</si>
  <si>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</si>
  <si>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</si>
  <si>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</si>
  <si>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</si>
  <si>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</si>
  <si>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</si>
  <si>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</si>
  <si>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</si>
  <si>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</si>
  <si>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</si>
  <si>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</si>
  <si>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</si>
  <si>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</si>
  <si>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</si>
  <si>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</si>
  <si>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</si>
  <si>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</si>
  <si>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</si>
  <si>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</si>
  <si>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</si>
  <si>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</si>
  <si>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</si>
  <si>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</si>
  <si>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</si>
  <si>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</si>
  <si>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</si>
  <si>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</si>
  <si>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</si>
  <si>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</si>
  <si>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</si>
  <si>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</si>
  <si>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</si>
  <si>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</si>
  <si>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</si>
  <si>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</si>
  <si>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</si>
  <si>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</si>
  <si>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</si>
  <si>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</si>
  <si>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</si>
  <si>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</si>
  <si>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</si>
  <si>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</si>
  <si>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</si>
  <si>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</si>
  <si>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</si>
  <si>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</si>
  <si>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</si>
  <si>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</si>
  <si>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</si>
  <si>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</si>
  <si>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</si>
  <si>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</si>
  <si>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</si>
  <si>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</si>
  <si>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</si>
  <si>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</si>
  <si>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</si>
  <si>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</si>
  <si>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</si>
  <si>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</si>
  <si>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</si>
  <si>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</si>
  <si>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</si>
  <si>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</si>
  <si>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</si>
  <si>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</si>
  <si>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</si>
  <si>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</si>
  <si>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</si>
  <si>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</si>
  <si>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</si>
  <si>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</si>
  <si>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</si>
  <si>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</si>
  <si>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</si>
  <si>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</si>
  <si>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</si>
  <si>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</si>
  <si>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</si>
  <si>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</si>
  <si>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</si>
  <si>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</si>
  <si>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</si>
  <si>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</si>
  <si>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</si>
  <si>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</si>
  <si>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</si>
  <si>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</si>
  <si>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</si>
  <si>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</si>
  <si>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</si>
  <si>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</si>
  <si>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</si>
  <si>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</si>
  <si>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</si>
  <si>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</si>
  <si>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</si>
  <si>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</si>
  <si>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</si>
  <si>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</si>
  <si>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</si>
  <si>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</si>
  <si>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</si>
  <si>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</si>
  <si>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</si>
  <si>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</si>
  <si>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</si>
  <si>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</si>
  <si>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</si>
  <si>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</si>
  <si>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</si>
  <si>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</si>
  <si>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</si>
  <si>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</si>
  <si>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</si>
  <si>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</si>
  <si>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</si>
  <si>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</si>
  <si>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</si>
  <si>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</si>
  <si>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</si>
  <si>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</si>
  <si>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</si>
  <si>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</si>
  <si>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</si>
  <si>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</si>
  <si>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</si>
  <si>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</si>
  <si>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</si>
  <si>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</si>
  <si>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</si>
  <si>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</si>
  <si>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</si>
  <si>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</si>
  <si>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</si>
  <si>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</si>
  <si>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</si>
  <si>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</si>
  <si>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</si>
  <si>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</si>
  <si>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</si>
  <si>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</si>
  <si>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</si>
  <si>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</si>
  <si>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</si>
  <si>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</si>
  <si>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</si>
  <si>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</si>
  <si>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</si>
  <si>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</si>
  <si>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</si>
  <si>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</si>
  <si>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</si>
  <si>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</si>
  <si>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</si>
  <si>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</si>
  <si>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</si>
  <si>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</si>
  <si>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</si>
  <si>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</si>
  <si>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</si>
  <si>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</si>
  <si>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</si>
  <si>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</si>
  <si>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</si>
  <si>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</si>
  <si>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</si>
  <si>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</si>
  <si>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</si>
  <si>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</si>
  <si>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</si>
  <si>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</si>
  <si>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</si>
  <si>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</si>
  <si>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</si>
  <si>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</si>
  <si>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</si>
  <si>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</si>
  <si>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</si>
  <si>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</si>
  <si>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</si>
  <si>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</si>
  <si>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</si>
  <si>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</si>
  <si>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</si>
  <si>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</si>
  <si>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</si>
  <si>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</si>
  <si>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</si>
  <si>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</si>
  <si>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</si>
  <si>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</si>
  <si>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</si>
  <si>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</si>
  <si>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</si>
  <si>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</si>
  <si>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</si>
  <si>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</si>
  <si>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</si>
  <si>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</si>
  <si>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</si>
  <si>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</si>
  <si>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</si>
  <si>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</si>
  <si>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</si>
  <si>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</si>
  <si>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</si>
  <si>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</si>
  <si>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</si>
  <si>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</si>
  <si>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</si>
  <si>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</si>
  <si>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</si>
  <si>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</si>
  <si>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</si>
  <si>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</si>
  <si>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</si>
  <si>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</si>
  <si>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</si>
  <si>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</si>
  <si>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</si>
  <si>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</si>
  <si>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</si>
  <si>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</si>
  <si>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</si>
  <si>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</si>
  <si>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</si>
  <si>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</si>
  <si>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</si>
  <si>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</si>
  <si>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</si>
  <si>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</si>
  <si>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</si>
  <si>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</si>
  <si>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</si>
  <si>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</si>
  <si>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</si>
  <si>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</si>
  <si>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</si>
  <si>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</si>
  <si>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</si>
  <si>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</si>
  <si>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</si>
  <si>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</si>
  <si>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</si>
  <si>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</si>
  <si>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</si>
  <si>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</si>
  <si>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</si>
  <si>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</si>
  <si>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</si>
  <si>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</si>
  <si>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</si>
  <si>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</si>
  <si>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</si>
  <si>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</si>
  <si>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</si>
  <si>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</si>
  <si>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</si>
  <si>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</si>
  <si>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</si>
  <si>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</si>
  <si>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</si>
  <si>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</si>
  <si>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</si>
  <si>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</si>
  <si>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</si>
  <si>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</si>
  <si>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</si>
  <si>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</si>
  <si>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</si>
  <si>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</si>
  <si>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</si>
  <si>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</si>
  <si>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</si>
  <si>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</si>
  <si>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</si>
  <si>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</si>
  <si>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</si>
  <si>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</si>
  <si>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</si>
  <si>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</si>
  <si>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</si>
  <si>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</si>
  <si>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Dono</t>
  </si>
  <si>
    <t>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</si>
  <si>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</si>
  <si>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</si>
  <si>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</si>
  <si>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</si>
  <si>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</si>
  <si>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</si>
  <si>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</si>
  <si>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</si>
  <si>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</si>
  <si>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1000-4999</t>
  </si>
  <si>
    <t>5000-9999</t>
  </si>
  <si>
    <t>10000-149999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</si>
  <si>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</si>
  <si>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</si>
  <si>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</si>
  <si>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</si>
  <si>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</si>
  <si>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</si>
  <si>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</si>
  <si>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50000+</t>
  </si>
  <si>
    <t>%Successful</t>
  </si>
  <si>
    <t>Campaign Length(in days)</t>
  </si>
  <si>
    <t>Length in Days</t>
  </si>
  <si>
    <t>1-5</t>
  </si>
  <si>
    <t>6-10</t>
  </si>
  <si>
    <t>11-15</t>
  </si>
  <si>
    <t>16-20</t>
  </si>
  <si>
    <t>21-25</t>
  </si>
  <si>
    <t>26-30</t>
  </si>
  <si>
    <t>31-35</t>
  </si>
  <si>
    <t>35-40</t>
  </si>
  <si>
    <t>41-45</t>
  </si>
  <si>
    <t>46-50</t>
  </si>
  <si>
    <t>50-55</t>
  </si>
  <si>
    <t>56-60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</si>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</sst>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sz val="9"/>
      <color rgb="FFA5030B"/>
      <name val="Consolas"/>
      <family val="3"/>
    </font>
    <font>
      <sz val="12"/>
      <color rgb="FF2B2B2B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3" fillId="0" borderId="0" xfId="0" applyFont="1" applyAlignment="1">
      <alignment wrapText="1"/>
    </xf>
    <xf numFmtId="0" fontId="4" fillId="0" borderId="0" xfId="0" applyFont="1" applyAlignment="1">
      <alignment horizontal="left" vertical="center" wrapText="1" indent="1"/>
    </xf>
    <xf numFmtId="2" fontId="0" fillId="0" borderId="0" xfId="0" applyNumberFormat="1"/>
    <xf numFmtId="1" fontId="0" fillId="0" borderId="0" xfId="0" applyNumberFormat="1"/>
    <xf numFmtId="16" fontId="0" fillId="0" borderId="0" xfId="0" quotePrefix="1" applyNumberFormat="1"/>
    <xf numFmtId="0" fontId="0" fillId="0" borderId="0" xfId="0" quotePrefix="1"/>
  </cellXfs>
  <cellStyles count="1">
    <cellStyle name="Normal" xfId="0" builtinId="0"/>
  </cellStyles>
  <dxfs count="5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7-4377-BAF5-A06EBA58353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7-4377-BAF5-A06EBA58353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7-4377-BAF5-A06EBA583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4459344"/>
        <c:axId val="694459664"/>
      </c:lineChart>
      <c:catAx>
        <c:axId val="69445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59664"/>
        <c:crosses val="autoZero"/>
        <c:auto val="1"/>
        <c:lblAlgn val="ctr"/>
        <c:lblOffset val="100"/>
        <c:noMultiLvlLbl val="0"/>
      </c:catAx>
      <c:valAx>
        <c:axId val="69445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5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Campaign</a:t>
            </a:r>
            <a:r>
              <a:rPr lang="en-US" baseline="0"/>
              <a:t> 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Day Length'!$B$1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Day Length'!$A$2:$A$13</c:f>
              <c:strCache>
                <c:ptCount val="12"/>
                <c:pt idx="0">
                  <c:v>1-5</c:v>
                </c:pt>
                <c:pt idx="1">
                  <c:v>6-10</c:v>
                </c:pt>
                <c:pt idx="2">
                  <c:v>11-15</c:v>
                </c:pt>
                <c:pt idx="3">
                  <c:v>16-20</c:v>
                </c:pt>
                <c:pt idx="4">
                  <c:v>21-25</c:v>
                </c:pt>
                <c:pt idx="5">
                  <c:v>26-30</c:v>
                </c:pt>
                <c:pt idx="6">
                  <c:v>31-35</c:v>
                </c:pt>
                <c:pt idx="7">
                  <c:v>35-40</c:v>
                </c:pt>
                <c:pt idx="8">
                  <c:v>41-45</c:v>
                </c:pt>
                <c:pt idx="9">
                  <c:v>46-50</c:v>
                </c:pt>
                <c:pt idx="10">
                  <c:v>50-55</c:v>
                </c:pt>
                <c:pt idx="11">
                  <c:v>56-60</c:v>
                </c:pt>
              </c:strCache>
            </c:strRef>
          </c:cat>
          <c:val>
            <c:numRef>
              <c:f>'Outcomes Based on Day Length'!$B$2:$B$13</c:f>
              <c:numCache>
                <c:formatCode>General</c:formatCode>
                <c:ptCount val="12"/>
                <c:pt idx="0">
                  <c:v>1</c:v>
                </c:pt>
                <c:pt idx="1">
                  <c:v>13</c:v>
                </c:pt>
                <c:pt idx="2">
                  <c:v>46</c:v>
                </c:pt>
                <c:pt idx="3">
                  <c:v>44</c:v>
                </c:pt>
                <c:pt idx="4">
                  <c:v>92</c:v>
                </c:pt>
                <c:pt idx="5">
                  <c:v>268</c:v>
                </c:pt>
                <c:pt idx="6">
                  <c:v>61</c:v>
                </c:pt>
                <c:pt idx="7">
                  <c:v>27</c:v>
                </c:pt>
                <c:pt idx="8">
                  <c:v>19</c:v>
                </c:pt>
                <c:pt idx="9">
                  <c:v>6</c:v>
                </c:pt>
                <c:pt idx="10">
                  <c:v>4</c:v>
                </c:pt>
                <c:pt idx="11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B-458F-9AFE-D3BC60BB5BEE}"/>
            </c:ext>
          </c:extLst>
        </c:ser>
        <c:ser>
          <c:idx val="1"/>
          <c:order val="1"/>
          <c:tx>
            <c:strRef>
              <c:f>'Outcomes Based on Day Length'!$C$1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Day Length'!$A$2:$A$13</c:f>
              <c:strCache>
                <c:ptCount val="12"/>
                <c:pt idx="0">
                  <c:v>1-5</c:v>
                </c:pt>
                <c:pt idx="1">
                  <c:v>6-10</c:v>
                </c:pt>
                <c:pt idx="2">
                  <c:v>11-15</c:v>
                </c:pt>
                <c:pt idx="3">
                  <c:v>16-20</c:v>
                </c:pt>
                <c:pt idx="4">
                  <c:v>21-25</c:v>
                </c:pt>
                <c:pt idx="5">
                  <c:v>26-30</c:v>
                </c:pt>
                <c:pt idx="6">
                  <c:v>31-35</c:v>
                </c:pt>
                <c:pt idx="7">
                  <c:v>35-40</c:v>
                </c:pt>
                <c:pt idx="8">
                  <c:v>41-45</c:v>
                </c:pt>
                <c:pt idx="9">
                  <c:v>46-50</c:v>
                </c:pt>
                <c:pt idx="10">
                  <c:v>50-55</c:v>
                </c:pt>
                <c:pt idx="11">
                  <c:v>56-60</c:v>
                </c:pt>
              </c:strCache>
            </c:strRef>
          </c:cat>
          <c:val>
            <c:numRef>
              <c:f>'Outcomes Based on Day Length'!$C$2:$C$13</c:f>
              <c:numCache>
                <c:formatCode>General</c:formatCode>
                <c:ptCount val="12"/>
                <c:pt idx="0">
                  <c:v>3</c:v>
                </c:pt>
                <c:pt idx="1">
                  <c:v>9</c:v>
                </c:pt>
                <c:pt idx="2">
                  <c:v>15</c:v>
                </c:pt>
                <c:pt idx="3">
                  <c:v>13</c:v>
                </c:pt>
                <c:pt idx="4">
                  <c:v>20</c:v>
                </c:pt>
                <c:pt idx="5">
                  <c:v>152</c:v>
                </c:pt>
                <c:pt idx="6">
                  <c:v>18</c:v>
                </c:pt>
                <c:pt idx="7">
                  <c:v>10</c:v>
                </c:pt>
                <c:pt idx="8">
                  <c:v>18</c:v>
                </c:pt>
                <c:pt idx="9">
                  <c:v>2</c:v>
                </c:pt>
                <c:pt idx="10">
                  <c:v>3</c:v>
                </c:pt>
                <c:pt idx="1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FB-458F-9AFE-D3BC60BB5BEE}"/>
            </c:ext>
          </c:extLst>
        </c:ser>
        <c:ser>
          <c:idx val="2"/>
          <c:order val="2"/>
          <c:tx>
            <c:strRef>
              <c:f>'Outcomes Based on Day Length'!$D$1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Day Length'!$A$2:$A$13</c:f>
              <c:strCache>
                <c:ptCount val="12"/>
                <c:pt idx="0">
                  <c:v>1-5</c:v>
                </c:pt>
                <c:pt idx="1">
                  <c:v>6-10</c:v>
                </c:pt>
                <c:pt idx="2">
                  <c:v>11-15</c:v>
                </c:pt>
                <c:pt idx="3">
                  <c:v>16-20</c:v>
                </c:pt>
                <c:pt idx="4">
                  <c:v>21-25</c:v>
                </c:pt>
                <c:pt idx="5">
                  <c:v>26-30</c:v>
                </c:pt>
                <c:pt idx="6">
                  <c:v>31-35</c:v>
                </c:pt>
                <c:pt idx="7">
                  <c:v>35-40</c:v>
                </c:pt>
                <c:pt idx="8">
                  <c:v>41-45</c:v>
                </c:pt>
                <c:pt idx="9">
                  <c:v>46-50</c:v>
                </c:pt>
                <c:pt idx="10">
                  <c:v>50-55</c:v>
                </c:pt>
                <c:pt idx="11">
                  <c:v>56-60</c:v>
                </c:pt>
              </c:strCache>
            </c:strRef>
          </c:cat>
          <c:val>
            <c:numRef>
              <c:f>'Outcomes Based on Day Length'!$D$2:$D$13</c:f>
              <c:numCache>
                <c:formatCode>General</c:formatCode>
                <c:ptCount val="12"/>
                <c:pt idx="0">
                  <c:v>4</c:v>
                </c:pt>
                <c:pt idx="1">
                  <c:v>22</c:v>
                </c:pt>
                <c:pt idx="2">
                  <c:v>61</c:v>
                </c:pt>
                <c:pt idx="3">
                  <c:v>57</c:v>
                </c:pt>
                <c:pt idx="4">
                  <c:v>112</c:v>
                </c:pt>
                <c:pt idx="5">
                  <c:v>420</c:v>
                </c:pt>
                <c:pt idx="6">
                  <c:v>79</c:v>
                </c:pt>
                <c:pt idx="7">
                  <c:v>37</c:v>
                </c:pt>
                <c:pt idx="8">
                  <c:v>37</c:v>
                </c:pt>
                <c:pt idx="9">
                  <c:v>8</c:v>
                </c:pt>
                <c:pt idx="10">
                  <c:v>7</c:v>
                </c:pt>
                <c:pt idx="11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FB-458F-9AFE-D3BC60BB5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8353232"/>
        <c:axId val="598356432"/>
      </c:barChart>
      <c:catAx>
        <c:axId val="59835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356432"/>
        <c:crosses val="autoZero"/>
        <c:auto val="1"/>
        <c:lblAlgn val="ctr"/>
        <c:lblOffset val="100"/>
        <c:noMultiLvlLbl val="0"/>
      </c:catAx>
      <c:valAx>
        <c:axId val="5983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35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Rates Based on Campaign Length</a:t>
            </a:r>
          </a:p>
        </c:rich>
      </c:tx>
      <c:layout>
        <c:manualLayout>
          <c:xMode val="edge"/>
          <c:yMode val="edge"/>
          <c:x val="0.20055890674484403"/>
          <c:y val="2.82828282828282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Day Length'!$B$17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Day Length'!$A$18:$A$29</c:f>
              <c:strCache>
                <c:ptCount val="12"/>
                <c:pt idx="0">
                  <c:v>1-5</c:v>
                </c:pt>
                <c:pt idx="1">
                  <c:v>6-10</c:v>
                </c:pt>
                <c:pt idx="2">
                  <c:v>11-15</c:v>
                </c:pt>
                <c:pt idx="3">
                  <c:v>16-20</c:v>
                </c:pt>
                <c:pt idx="4">
                  <c:v>21-25</c:v>
                </c:pt>
                <c:pt idx="5">
                  <c:v>26-30</c:v>
                </c:pt>
                <c:pt idx="6">
                  <c:v>31-35</c:v>
                </c:pt>
                <c:pt idx="7">
                  <c:v>35-40</c:v>
                </c:pt>
                <c:pt idx="8">
                  <c:v>41-45</c:v>
                </c:pt>
                <c:pt idx="9">
                  <c:v>46-50</c:v>
                </c:pt>
                <c:pt idx="10">
                  <c:v>50-55</c:v>
                </c:pt>
                <c:pt idx="11">
                  <c:v>56-60</c:v>
                </c:pt>
              </c:strCache>
            </c:strRef>
          </c:cat>
          <c:val>
            <c:numRef>
              <c:f>'Outcomes Based on Day Length'!$B$18:$B$29</c:f>
              <c:numCache>
                <c:formatCode>0.00</c:formatCode>
                <c:ptCount val="12"/>
                <c:pt idx="0">
                  <c:v>25</c:v>
                </c:pt>
                <c:pt idx="1">
                  <c:v>59.090909090909093</c:v>
                </c:pt>
                <c:pt idx="2">
                  <c:v>75.409836065573771</c:v>
                </c:pt>
                <c:pt idx="3">
                  <c:v>77.192982456140342</c:v>
                </c:pt>
                <c:pt idx="4">
                  <c:v>82.142857142857139</c:v>
                </c:pt>
                <c:pt idx="5">
                  <c:v>63.809523809523803</c:v>
                </c:pt>
                <c:pt idx="6">
                  <c:v>77.215189873417728</c:v>
                </c:pt>
                <c:pt idx="7">
                  <c:v>72.972972972972968</c:v>
                </c:pt>
                <c:pt idx="8">
                  <c:v>51.351351351351347</c:v>
                </c:pt>
                <c:pt idx="9">
                  <c:v>75</c:v>
                </c:pt>
                <c:pt idx="10">
                  <c:v>57.142857142857139</c:v>
                </c:pt>
                <c:pt idx="11">
                  <c:v>35.483870967741936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B-45B2-B2B4-EE8B96A4FD32}"/>
            </c:ext>
          </c:extLst>
        </c:ser>
        <c:ser>
          <c:idx val="1"/>
          <c:order val="1"/>
          <c:tx>
            <c:strRef>
              <c:f>'Outcomes Based on Day Length'!$C$17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Day Length'!$A$18:$A$29</c:f>
              <c:strCache>
                <c:ptCount val="12"/>
                <c:pt idx="0">
                  <c:v>1-5</c:v>
                </c:pt>
                <c:pt idx="1">
                  <c:v>6-10</c:v>
                </c:pt>
                <c:pt idx="2">
                  <c:v>11-15</c:v>
                </c:pt>
                <c:pt idx="3">
                  <c:v>16-20</c:v>
                </c:pt>
                <c:pt idx="4">
                  <c:v>21-25</c:v>
                </c:pt>
                <c:pt idx="5">
                  <c:v>26-30</c:v>
                </c:pt>
                <c:pt idx="6">
                  <c:v>31-35</c:v>
                </c:pt>
                <c:pt idx="7">
                  <c:v>35-40</c:v>
                </c:pt>
                <c:pt idx="8">
                  <c:v>41-45</c:v>
                </c:pt>
                <c:pt idx="9">
                  <c:v>46-50</c:v>
                </c:pt>
                <c:pt idx="10">
                  <c:v>50-55</c:v>
                </c:pt>
                <c:pt idx="11">
                  <c:v>56-60</c:v>
                </c:pt>
              </c:strCache>
            </c:strRef>
          </c:cat>
          <c:val>
            <c:numRef>
              <c:f>'Outcomes Based on Day Length'!$C$18:$C$29</c:f>
              <c:numCache>
                <c:formatCode>0.00</c:formatCode>
                <c:ptCount val="12"/>
                <c:pt idx="0">
                  <c:v>75</c:v>
                </c:pt>
                <c:pt idx="1">
                  <c:v>40.909090909090907</c:v>
                </c:pt>
                <c:pt idx="2">
                  <c:v>24.590163934426229</c:v>
                </c:pt>
                <c:pt idx="3">
                  <c:v>22.807017543859658</c:v>
                </c:pt>
                <c:pt idx="4">
                  <c:v>17.857142857142861</c:v>
                </c:pt>
                <c:pt idx="5">
                  <c:v>36.190476190476197</c:v>
                </c:pt>
                <c:pt idx="6">
                  <c:v>22.784810126582272</c:v>
                </c:pt>
                <c:pt idx="7">
                  <c:v>27.027027027027032</c:v>
                </c:pt>
                <c:pt idx="8">
                  <c:v>48.648648648648653</c:v>
                </c:pt>
                <c:pt idx="9">
                  <c:v>25</c:v>
                </c:pt>
                <c:pt idx="10">
                  <c:v>42.857142857142861</c:v>
                </c:pt>
                <c:pt idx="11">
                  <c:v>64.516129032258064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B-45B2-B2B4-EE8B96A4F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160720"/>
        <c:axId val="643162640"/>
      </c:lineChart>
      <c:catAx>
        <c:axId val="64316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2640"/>
        <c:crosses val="autoZero"/>
        <c:auto val="1"/>
        <c:lblAlgn val="ctr"/>
        <c:lblOffset val="100"/>
        <c:noMultiLvlLbl val="0"/>
      </c:catAx>
      <c:valAx>
        <c:axId val="64316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6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Parent Catgories</a:t>
            </a:r>
          </a:p>
        </c:rich>
      </c:tx>
      <c:layout>
        <c:manualLayout>
          <c:xMode val="edge"/>
          <c:yMode val="edge"/>
          <c:x val="0.2643611111111111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0-4DC9-AE34-67EC17286D37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B0-4DC9-AE34-67EC17286D37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B0-4DC9-AE34-67EC17286D37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B0-4DC9-AE34-67EC17286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5232656"/>
        <c:axId val="805235216"/>
      </c:barChart>
      <c:catAx>
        <c:axId val="80523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35216"/>
        <c:crosses val="autoZero"/>
        <c:auto val="1"/>
        <c:lblAlgn val="ctr"/>
        <c:lblOffset val="100"/>
        <c:noMultiLvlLbl val="0"/>
      </c:catAx>
      <c:valAx>
        <c:axId val="80523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3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4321522309711285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0-41C2-BCDD-54A237ED83E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50-41C2-BCDD-54A237ED83E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50-41C2-BCDD-54A237ED8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070968"/>
        <c:axId val="719073528"/>
      </c:lineChart>
      <c:catAx>
        <c:axId val="71907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073528"/>
        <c:crosses val="autoZero"/>
        <c:auto val="1"/>
        <c:lblAlgn val="ctr"/>
        <c:lblOffset val="100"/>
        <c:noMultiLvlLbl val="0"/>
      </c:catAx>
      <c:valAx>
        <c:axId val="71907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07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'Outcomes Based on Launch Date'!$B$20</c:f>
              <c:strCache>
                <c:ptCount val="1"/>
                <c:pt idx="0">
                  <c:v>%Successful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Date'!$A$21:$A$32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Date'!$B$21:$B$32</c:f>
              <c:numCache>
                <c:formatCode>0.00</c:formatCode>
                <c:ptCount val="12"/>
                <c:pt idx="0">
                  <c:v>58.333333333333336</c:v>
                </c:pt>
                <c:pt idx="1">
                  <c:v>62.831858407079643</c:v>
                </c:pt>
                <c:pt idx="2">
                  <c:v>60.869565217391312</c:v>
                </c:pt>
                <c:pt idx="3">
                  <c:v>62.831858407079643</c:v>
                </c:pt>
                <c:pt idx="4">
                  <c:v>66.867469879518069</c:v>
                </c:pt>
                <c:pt idx="5">
                  <c:v>65.359477124183002</c:v>
                </c:pt>
                <c:pt idx="6">
                  <c:v>63.04347826086957</c:v>
                </c:pt>
                <c:pt idx="7">
                  <c:v>58.536585365853654</c:v>
                </c:pt>
                <c:pt idx="8">
                  <c:v>60.824742268041234</c:v>
                </c:pt>
                <c:pt idx="9">
                  <c:v>56.521739130434781</c:v>
                </c:pt>
                <c:pt idx="10">
                  <c:v>61.363636363636367</c:v>
                </c:pt>
                <c:pt idx="11">
                  <c:v>49.333333333333336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F-4BC2-802F-2C1A5EF5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893968"/>
        <c:axId val="172895568"/>
      </c:barChart>
      <c:catAx>
        <c:axId val="172893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5568"/>
        <c:crosses val="autoZero"/>
        <c:auto val="1"/>
        <c:lblAlgn val="ctr"/>
        <c:lblOffset val="100"/>
        <c:noMultiLvlLbl val="0"/>
      </c:catAx>
      <c:valAx>
        <c:axId val="17289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66674</xdr:colOff>
      <xdr:row>14</xdr:row>
      <xdr:rowOff>80962</xdr:rowOff>
    </xdr:from>
    <xdr:to>
      <xdr:col>8</xdr:col>
      <xdr:colOff>47624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C3DBA-0E1E-B84E-2407-78B7309E4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371474</xdr:rowOff>
    </xdr:from>
    <xdr:to>
      <xdr:col>15</xdr:col>
      <xdr:colOff>19049</xdr:colOff>
      <xdr:row>16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57238A-9335-0C1B-A812-F827C5107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600074</xdr:colOff>
      <xdr:row>16</xdr:row>
      <xdr:rowOff>114300</xdr:rowOff>
    </xdr:from>
    <xdr:to>
      <xdr:col>14</xdr:col>
      <xdr:colOff>609599</xdr:colOff>
      <xdr:row>32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2A0345-69A3-94A5-20D9-07DC8981D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2</xdr:row>
      <xdr:rowOff>19050</xdr:rowOff>
    </xdr:from>
    <xdr:to>
      <xdr:col>14</xdr:col>
      <xdr:colOff>428625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B388F-B140-CD00-7B45-CFF33C241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190499</xdr:rowOff>
    </xdr:from>
    <xdr:to>
      <xdr:col>23</xdr:col>
      <xdr:colOff>266699</xdr:colOff>
      <xdr:row>21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093A5-DB1D-949E-26A4-09641FC92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9524</xdr:colOff>
      <xdr:row>21</xdr:row>
      <xdr:rowOff>180975</xdr:rowOff>
    </xdr:from>
    <xdr:to>
      <xdr:col>23</xdr:col>
      <xdr:colOff>247650</xdr:colOff>
      <xdr:row>38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1B4C54-93C4-7661-6F56-3380521B7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ak Somani" refreshedDate="44802.923137962964" createdVersion="8" refreshedVersion="8" minRefreshableVersion="3" recordCount="4114" xr:uid="{1D3796E3-504C-4544-9E38-91EB098715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AT"/>
        <s v="BE"/>
        <s v="CH"/>
        <s v="MX"/>
        <s v="IE"/>
        <s v="I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ak Somani" refreshedDate="44802.923138541664" createdVersion="8" refreshedVersion="8" minRefreshableVersion="3" recordCount="4114" xr:uid="{6E1AA8DB-E121-438F-B3D1-86465F36AFC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AT"/>
        <s v="BE"/>
        <s v="CH"/>
        <s v="MX"/>
        <s v="IE"/>
        <s v="I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food trucks"/>
        <s v="small batch"/>
        <s v="restaurants"/>
        <s v="video games"/>
        <s v="mobile games"/>
        <s v="tabletop games"/>
        <s v="audio"/>
        <s v="rock"/>
        <s v="metal"/>
        <s v="jazz"/>
        <s v="indie rock"/>
        <s v="electronic music"/>
        <s v="world music"/>
        <s v="pop"/>
        <s v="faith"/>
        <s v="classical music"/>
        <s v="photobooks"/>
        <s v="nature"/>
        <s v="places"/>
        <s v="people"/>
        <s v="nonfiction"/>
        <s v="fiction"/>
        <s v="translations"/>
        <s v="radio &amp; podcasts"/>
        <s v="art books"/>
        <s v="children's books"/>
        <s v="web"/>
        <s v="wearables"/>
        <s v="gadgets"/>
        <s v="hardware"/>
        <s v="space exploration"/>
        <s v="makerspaces"/>
        <s v="plays"/>
        <s v="space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"/>
    <s v="food trucks"/>
    <n v="0"/>
    <n v="0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"/>
    <s v="food trucks"/>
    <n v="0"/>
    <n v="100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"/>
    <s v="food trucks"/>
    <n v="9"/>
    <n v="44.17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"/>
    <s v="food trucks"/>
    <n v="0"/>
    <n v="0"/>
    <x v="52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"/>
    <s v="food trucks"/>
    <n v="0"/>
    <n v="24.33"/>
    <x v="524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"/>
    <s v="food trucks"/>
    <n v="0"/>
    <n v="37.5"/>
    <x v="525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"/>
    <s v="food trucks"/>
    <n v="10"/>
    <n v="42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"/>
    <s v="food trucks"/>
    <n v="0"/>
    <n v="0"/>
    <x v="527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"/>
    <s v="food trucks"/>
    <n v="6"/>
    <n v="60.73"/>
    <x v="528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"/>
    <s v="food trucks"/>
    <n v="1"/>
    <n v="50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"/>
    <s v="food trucks"/>
    <n v="7"/>
    <n v="108.33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"/>
    <s v="food trucks"/>
    <n v="1"/>
    <n v="23.5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"/>
    <s v="food trucks"/>
    <n v="0"/>
    <n v="0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"/>
    <s v="food trucks"/>
    <n v="2"/>
    <n v="50.33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"/>
    <s v="food trucks"/>
    <n v="0"/>
    <n v="11.67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"/>
    <s v="food trucks"/>
    <n v="0"/>
    <n v="0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"/>
    <s v="food trucks"/>
    <n v="4"/>
    <n v="60.79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"/>
    <s v="food trucks"/>
    <n v="0"/>
    <n v="0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"/>
    <s v="food trucks"/>
    <n v="0"/>
    <n v="17.5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"/>
    <s v="food trucks"/>
    <n v="0"/>
    <n v="0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"/>
    <s v="food trucks"/>
    <n v="0"/>
    <n v="0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"/>
    <s v="food trucks"/>
    <n v="21"/>
    <n v="82.82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"/>
    <s v="food trucks"/>
    <n v="19"/>
    <n v="358.88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"/>
    <s v="food trucks"/>
    <n v="2"/>
    <n v="61.19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"/>
    <s v="food trucks"/>
    <n v="6"/>
    <n v="340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"/>
    <s v="food trucks"/>
    <n v="0"/>
    <n v="5.67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"/>
    <s v="food trucks"/>
    <n v="0"/>
    <n v="50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"/>
    <s v="food trucks"/>
    <n v="0"/>
    <n v="25"/>
    <x v="5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"/>
    <s v="food trucks"/>
    <n v="0"/>
    <n v="0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"/>
    <s v="food trucks"/>
    <n v="0"/>
    <n v="30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"/>
    <s v="food trucks"/>
    <n v="6"/>
    <n v="46.63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"/>
    <s v="food trucks"/>
    <n v="3"/>
    <n v="65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"/>
    <s v="food trucks"/>
    <n v="0"/>
    <n v="10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"/>
    <s v="food trucks"/>
    <n v="0"/>
    <n v="0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"/>
    <s v="food trucks"/>
    <n v="0"/>
    <n v="5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"/>
    <s v="food trucks"/>
    <n v="5"/>
    <n v="640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"/>
    <s v="food trucks"/>
    <n v="12"/>
    <n v="69.12"/>
    <x v="556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"/>
    <s v="food trucks"/>
    <n v="0"/>
    <n v="1.33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"/>
    <s v="food trucks"/>
    <n v="4"/>
    <n v="10.5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"/>
    <s v="food trucks"/>
    <n v="4"/>
    <n v="33.33"/>
    <x v="559"/>
    <d v="2016-11-02T03:59:00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b v="0"/>
    <s v="food/small batch"/>
    <x v="1"/>
    <s v="small batch"/>
    <n v="39"/>
    <n v="64.53"/>
    <x v="56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"/>
    <s v="small batch"/>
    <n v="3"/>
    <n v="21.25"/>
    <x v="56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"/>
    <s v="small batch"/>
    <n v="48"/>
    <n v="30"/>
    <x v="562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"/>
    <s v="small batch"/>
    <n v="21"/>
    <n v="25.49"/>
    <x v="56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"/>
    <s v="small batch"/>
    <n v="8"/>
    <n v="11.43"/>
    <x v="56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"/>
    <s v="small batch"/>
    <n v="1"/>
    <n v="108"/>
    <x v="56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"/>
    <s v="small batch"/>
    <n v="526"/>
    <n v="54.88"/>
    <x v="56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"/>
    <s v="small batch"/>
    <n v="254"/>
    <n v="47.38"/>
    <x v="56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"/>
    <s v="small batch"/>
    <n v="106"/>
    <n v="211.84"/>
    <x v="56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"/>
    <s v="small batch"/>
    <n v="102"/>
    <n v="219.93"/>
    <x v="56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"/>
    <s v="small batch"/>
    <n v="144"/>
    <n v="40.799999999999997"/>
    <x v="57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"/>
    <s v="small batch"/>
    <n v="106"/>
    <n v="75.5"/>
    <x v="57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"/>
    <s v="small batch"/>
    <n v="212"/>
    <n v="13.54"/>
    <x v="57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"/>
    <s v="small batch"/>
    <n v="102"/>
    <n v="60.87"/>
    <x v="57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"/>
    <s v="small batch"/>
    <n v="102"/>
    <n v="115.69"/>
    <x v="57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"/>
    <s v="small batch"/>
    <n v="521"/>
    <n v="48.1"/>
    <x v="57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"/>
    <s v="small batch"/>
    <n v="111"/>
    <n v="74.180000000000007"/>
    <x v="57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"/>
    <s v="small batch"/>
    <n v="101"/>
    <n v="123.35"/>
    <x v="57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"/>
    <s v="small batch"/>
    <n v="294"/>
    <n v="66.62"/>
    <x v="57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"/>
    <s v="small batch"/>
    <n v="106"/>
    <n v="104.99"/>
    <x v="579"/>
    <d v="2016-10-30T15:25: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"/>
    <s v="food trucks"/>
    <n v="1"/>
    <n v="22.33"/>
    <x v="580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1"/>
    <s v="food trucks"/>
    <n v="0"/>
    <n v="52"/>
    <x v="58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"/>
    <s v="food trucks"/>
    <n v="17"/>
    <n v="16.829999999999998"/>
    <x v="58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"/>
    <s v="food trucks"/>
    <n v="0"/>
    <n v="0"/>
    <x v="583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"/>
    <s v="food trucks"/>
    <n v="23"/>
    <n v="56.3"/>
    <x v="58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"/>
    <s v="food trucks"/>
    <n v="41"/>
    <n v="84.06"/>
    <x v="58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"/>
    <s v="food trucks"/>
    <n v="25"/>
    <n v="168.39"/>
    <x v="586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1"/>
    <s v="food trucks"/>
    <n v="0"/>
    <n v="15"/>
    <x v="58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"/>
    <s v="food trucks"/>
    <n v="2"/>
    <n v="76.67"/>
    <x v="58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"/>
    <s v="food trucks"/>
    <n v="0"/>
    <n v="0"/>
    <x v="58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"/>
    <s v="food trucks"/>
    <n v="1"/>
    <n v="50.33"/>
    <x v="59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"/>
    <s v="food trucks"/>
    <n v="0"/>
    <n v="0"/>
    <x v="59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"/>
    <s v="food trucks"/>
    <n v="1"/>
    <n v="8.33"/>
    <x v="59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"/>
    <s v="food trucks"/>
    <n v="3"/>
    <n v="35.380000000000003"/>
    <x v="59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"/>
    <s v="food trucks"/>
    <n v="1"/>
    <n v="55.83"/>
    <x v="59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"/>
    <s v="food trucks"/>
    <n v="0"/>
    <n v="5"/>
    <x v="59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"/>
    <s v="food trucks"/>
    <n v="0"/>
    <n v="0"/>
    <x v="596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1"/>
    <s v="food trucks"/>
    <n v="0"/>
    <n v="1"/>
    <x v="59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"/>
    <s v="food trucks"/>
    <n v="0"/>
    <n v="0"/>
    <x v="59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"/>
    <s v="food trucks"/>
    <n v="15"/>
    <n v="69.47"/>
    <x v="599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1"/>
    <s v="food trucks"/>
    <n v="0"/>
    <n v="1"/>
    <x v="600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1"/>
    <s v="food trucks"/>
    <n v="0"/>
    <n v="1"/>
    <x v="601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1"/>
    <s v="food trucks"/>
    <n v="0"/>
    <n v="8"/>
    <x v="602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"/>
    <s v="food trucks"/>
    <n v="1"/>
    <n v="34.44"/>
    <x v="60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"/>
    <s v="food trucks"/>
    <n v="0"/>
    <n v="1"/>
    <x v="60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"/>
    <s v="food trucks"/>
    <n v="0"/>
    <n v="0"/>
    <x v="605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"/>
    <s v="food trucks"/>
    <n v="0"/>
    <n v="1"/>
    <x v="60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"/>
    <s v="food trucks"/>
    <n v="0"/>
    <n v="1"/>
    <x v="60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"/>
    <s v="food trucks"/>
    <n v="1"/>
    <n v="501.25"/>
    <x v="60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1"/>
    <s v="food trucks"/>
    <n v="1"/>
    <n v="10.5"/>
    <x v="609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"/>
    <s v="food trucks"/>
    <n v="0"/>
    <n v="1"/>
    <x v="61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"/>
    <s v="food trucks"/>
    <n v="0"/>
    <n v="1"/>
    <x v="61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"/>
    <s v="food trucks"/>
    <n v="0"/>
    <n v="0"/>
    <x v="61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"/>
    <s v="food trucks"/>
    <n v="0"/>
    <n v="13"/>
    <x v="61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"/>
    <s v="food trucks"/>
    <n v="0"/>
    <n v="306"/>
    <x v="61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"/>
    <s v="food trucks"/>
    <n v="0"/>
    <n v="22.5"/>
    <x v="615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"/>
    <s v="food trucks"/>
    <n v="0"/>
    <n v="0"/>
    <x v="61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"/>
    <s v="food trucks"/>
    <n v="0"/>
    <n v="50"/>
    <x v="61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"/>
    <s v="food trucks"/>
    <n v="0"/>
    <n v="0"/>
    <x v="618"/>
    <d v="2015-10-18T19:38:49"/>
  </r>
  <r>
    <n v="2440"/>
    <s v="The first green Food Truck in Phnom Penh"/>
    <s v="Starting a entire clean energy food truck and set a new standard for Cambodia"/>
    <n v="5000"/>
    <n v="10"/>
    <x v="2"/>
    <x v="14"/>
    <s v="EUR"/>
    <n v="1455399313"/>
    <n v="1452807313"/>
    <b v="0"/>
    <n v="2"/>
    <b v="0"/>
    <s v="food/food trucks"/>
    <x v="1"/>
    <s v="food trucks"/>
    <n v="0"/>
    <n v="5"/>
    <x v="619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"/>
    <s v="small batch"/>
    <n v="108"/>
    <n v="74.23"/>
    <x v="62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"/>
    <s v="small batch"/>
    <n v="126"/>
    <n v="81.25"/>
    <x v="62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"/>
    <s v="small batch"/>
    <n v="203"/>
    <n v="130.22999999999999"/>
    <x v="6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"/>
    <s v="small batch"/>
    <n v="109"/>
    <n v="53.41"/>
    <x v="62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"/>
    <s v="small batch"/>
    <n v="173"/>
    <n v="75.13"/>
    <x v="62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"/>
    <s v="small batch"/>
    <n v="168"/>
    <n v="75.67"/>
    <x v="62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"/>
    <s v="small batch"/>
    <n v="427"/>
    <n v="31.69"/>
    <x v="62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"/>
    <s v="small batch"/>
    <n v="108"/>
    <n v="47.78"/>
    <x v="62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"/>
    <s v="small batch"/>
    <n v="108"/>
    <n v="90"/>
    <x v="62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"/>
    <s v="small batch"/>
    <n v="102"/>
    <n v="149.31"/>
    <x v="62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"/>
    <s v="small batch"/>
    <n v="115"/>
    <n v="62.07"/>
    <x v="63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"/>
    <s v="small batch"/>
    <n v="134"/>
    <n v="53.4"/>
    <x v="63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"/>
    <s v="small batch"/>
    <n v="155"/>
    <n v="69.27"/>
    <x v="63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"/>
    <s v="small batch"/>
    <n v="101"/>
    <n v="271.51"/>
    <x v="63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"/>
    <s v="small batch"/>
    <n v="182"/>
    <n v="34.130000000000003"/>
    <x v="63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"/>
    <s v="small batch"/>
    <n v="181"/>
    <n v="40.49"/>
    <x v="63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"/>
    <s v="small batch"/>
    <n v="102"/>
    <n v="189.76"/>
    <x v="6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"/>
    <s v="small batch"/>
    <n v="110"/>
    <n v="68.86"/>
    <x v="63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"/>
    <s v="small batch"/>
    <n v="102"/>
    <n v="108.78"/>
    <x v="63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"/>
    <s v="small batch"/>
    <n v="101"/>
    <n v="125.99"/>
    <x v="639"/>
    <d v="2017-01-03T04:17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"/>
    <s v="restaurants"/>
    <n v="3"/>
    <n v="40.14"/>
    <x v="64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"/>
    <s v="restaurants"/>
    <n v="0"/>
    <n v="17.2"/>
    <x v="64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"/>
    <s v="restaurants"/>
    <n v="0"/>
    <n v="0"/>
    <x v="642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"/>
    <s v="restaurants"/>
    <n v="0"/>
    <n v="0"/>
    <x v="64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"/>
    <s v="restaurants"/>
    <n v="0"/>
    <n v="0"/>
    <x v="64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1"/>
    <s v="restaurants"/>
    <n v="1"/>
    <n v="15"/>
    <x v="645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"/>
    <s v="restaurants"/>
    <n v="0"/>
    <n v="0"/>
    <x v="64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"/>
    <s v="restaurants"/>
    <n v="0"/>
    <n v="0"/>
    <x v="64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"/>
    <s v="restaurants"/>
    <n v="1"/>
    <n v="35.71"/>
    <x v="64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1"/>
    <s v="restaurants"/>
    <n v="0"/>
    <n v="37.5"/>
    <x v="64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"/>
    <s v="restaurants"/>
    <n v="0"/>
    <n v="0"/>
    <x v="65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"/>
    <s v="restaurants"/>
    <n v="0"/>
    <n v="0"/>
    <x v="65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"/>
    <s v="restaurants"/>
    <n v="0"/>
    <n v="0"/>
    <x v="65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"/>
    <s v="restaurants"/>
    <n v="2"/>
    <n v="52.5"/>
    <x v="65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"/>
    <s v="restaurants"/>
    <n v="19"/>
    <n v="77.5"/>
    <x v="65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"/>
    <s v="restaurants"/>
    <n v="0"/>
    <n v="0"/>
    <x v="65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"/>
    <s v="restaurants"/>
    <n v="10"/>
    <n v="53.55"/>
    <x v="65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"/>
    <s v="restaurants"/>
    <n v="0"/>
    <n v="0"/>
    <x v="657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"/>
    <s v="restaurants"/>
    <n v="0"/>
    <n v="16.25"/>
    <x v="65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"/>
    <s v="restaurants"/>
    <n v="0"/>
    <n v="0"/>
    <x v="659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"/>
    <s v="food trucks"/>
    <n v="0"/>
    <n v="0"/>
    <x v="6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1"/>
    <s v="food trucks"/>
    <n v="1"/>
    <n v="25"/>
    <x v="661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"/>
    <s v="food trucks"/>
    <n v="0"/>
    <n v="0"/>
    <x v="6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"/>
    <s v="food trucks"/>
    <n v="0"/>
    <n v="0"/>
    <x v="6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1"/>
    <s v="food trucks"/>
    <n v="1"/>
    <n v="100"/>
    <x v="6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"/>
    <s v="food trucks"/>
    <n v="0"/>
    <n v="0"/>
    <x v="6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1"/>
    <s v="food trucks"/>
    <n v="0"/>
    <n v="60"/>
    <x v="6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1"/>
    <s v="food trucks"/>
    <n v="1"/>
    <n v="50"/>
    <x v="6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"/>
    <s v="food trucks"/>
    <n v="2"/>
    <n v="72.5"/>
    <x v="6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"/>
    <s v="food trucks"/>
    <n v="1"/>
    <n v="29.5"/>
    <x v="6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"/>
    <s v="food trucks"/>
    <n v="0"/>
    <n v="62.5"/>
    <x v="6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"/>
    <s v="food trucks"/>
    <n v="0"/>
    <n v="0"/>
    <x v="6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"/>
    <s v="food trucks"/>
    <n v="0"/>
    <n v="0"/>
    <x v="6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"/>
    <s v="food trucks"/>
    <n v="0"/>
    <n v="0"/>
    <x v="6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"/>
    <s v="food trucks"/>
    <n v="0"/>
    <n v="0"/>
    <x v="67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"/>
    <s v="food trucks"/>
    <n v="0"/>
    <n v="0"/>
    <x v="6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"/>
    <s v="food trucks"/>
    <n v="0"/>
    <n v="0"/>
    <x v="6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"/>
    <s v="food trucks"/>
    <n v="0"/>
    <n v="0"/>
    <x v="6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"/>
    <s v="food trucks"/>
    <n v="0"/>
    <n v="23.08"/>
    <x v="6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1"/>
    <s v="food trucks"/>
    <n v="1"/>
    <n v="25.5"/>
    <x v="6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"/>
    <s v="food trucks"/>
    <n v="11"/>
    <n v="48.18"/>
    <x v="680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"/>
    <s v="food trucks"/>
    <n v="0"/>
    <n v="1"/>
    <x v="681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1"/>
    <s v="food trucks"/>
    <n v="1"/>
    <n v="1"/>
    <x v="682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"/>
    <s v="food trucks"/>
    <n v="0"/>
    <n v="0"/>
    <x v="6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1"/>
    <s v="food trucks"/>
    <n v="0"/>
    <n v="50"/>
    <x v="684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1"/>
    <s v="food trucks"/>
    <n v="0"/>
    <n v="5"/>
    <x v="6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"/>
    <s v="food trucks"/>
    <n v="2"/>
    <n v="202.83"/>
    <x v="6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"/>
    <s v="food trucks"/>
    <n v="4"/>
    <n v="29.13"/>
    <x v="6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"/>
    <s v="food trucks"/>
    <n v="0"/>
    <n v="5"/>
    <x v="6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"/>
    <s v="food trucks"/>
    <n v="0"/>
    <n v="0"/>
    <x v="6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"/>
    <s v="food trucks"/>
    <n v="2"/>
    <n v="13"/>
    <x v="6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1"/>
    <s v="food trucks"/>
    <n v="0"/>
    <n v="50"/>
    <x v="6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"/>
    <s v="food trucks"/>
    <n v="0"/>
    <n v="0"/>
    <x v="6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1"/>
    <s v="food trucks"/>
    <n v="0"/>
    <n v="1"/>
    <x v="693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"/>
    <s v="food trucks"/>
    <n v="12"/>
    <n v="96.05"/>
    <x v="6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"/>
    <s v="food trucks"/>
    <n v="24"/>
    <n v="305.77999999999997"/>
    <x v="6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1"/>
    <s v="food trucks"/>
    <n v="6"/>
    <n v="12.14"/>
    <x v="6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"/>
    <s v="food trucks"/>
    <n v="39"/>
    <n v="83.57"/>
    <x v="697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"/>
    <s v="food trucks"/>
    <n v="1"/>
    <n v="18"/>
    <x v="698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"/>
    <s v="food trucks"/>
    <n v="7"/>
    <n v="115.53"/>
    <x v="699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"/>
    <s v="food trucks"/>
    <n v="1"/>
    <n v="27.5"/>
    <x v="70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1"/>
    <s v="food trucks"/>
    <n v="28"/>
    <n v="84.9"/>
    <x v="70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"/>
    <s v="food trucks"/>
    <n v="0"/>
    <n v="12"/>
    <x v="70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1"/>
    <s v="food trucks"/>
    <n v="1"/>
    <n v="200"/>
    <x v="70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1"/>
    <s v="food trucks"/>
    <n v="0"/>
    <n v="10"/>
    <x v="70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"/>
    <s v="food trucks"/>
    <n v="0"/>
    <n v="0"/>
    <x v="705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"/>
    <s v="food trucks"/>
    <n v="0"/>
    <n v="0"/>
    <x v="706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1"/>
    <s v="food trucks"/>
    <n v="0"/>
    <n v="5.29"/>
    <x v="70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"/>
    <s v="food trucks"/>
    <n v="0"/>
    <n v="1"/>
    <x v="70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1"/>
    <s v="food trucks"/>
    <n v="11"/>
    <n v="72.760000000000005"/>
    <x v="709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1"/>
    <s v="food trucks"/>
    <n v="0"/>
    <n v="17.5"/>
    <x v="71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"/>
    <s v="food trucks"/>
    <n v="1"/>
    <n v="25"/>
    <x v="71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1"/>
    <s v="food trucks"/>
    <n v="1"/>
    <n v="13.33"/>
    <x v="71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1"/>
    <s v="food trucks"/>
    <n v="0"/>
    <n v="1"/>
    <x v="713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1"/>
    <s v="food trucks"/>
    <n v="0"/>
    <n v="23.67"/>
    <x v="71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1"/>
    <s v="food trucks"/>
    <n v="6"/>
    <n v="89.21"/>
    <x v="71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1"/>
    <s v="food trucks"/>
    <n v="26"/>
    <n v="116.56"/>
    <x v="71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1"/>
    <s v="food trucks"/>
    <n v="0"/>
    <n v="13.01"/>
    <x v="717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"/>
    <s v="food trucks"/>
    <n v="0"/>
    <n v="0"/>
    <x v="71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1"/>
    <s v="food trucks"/>
    <n v="1"/>
    <n v="17.5"/>
    <x v="719"/>
    <d v="2014-09-18T20:59:3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2"/>
    <s v="video games"/>
    <n v="9"/>
    <n v="65.67"/>
    <x v="72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2"/>
    <s v="video games"/>
    <n v="3"/>
    <n v="16.2"/>
    <x v="72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2"/>
    <s v="video games"/>
    <n v="3"/>
    <n v="34.130000000000003"/>
    <x v="7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2"/>
    <s v="video games"/>
    <n v="26"/>
    <n v="13"/>
    <x v="72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2"/>
    <s v="video games"/>
    <n v="0"/>
    <n v="11.25"/>
    <x v="7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2"/>
    <s v="video games"/>
    <n v="39"/>
    <n v="40.479999999999997"/>
    <x v="72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2"/>
    <s v="video games"/>
    <n v="1"/>
    <n v="35"/>
    <x v="726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2"/>
    <s v="video games"/>
    <n v="0"/>
    <n v="0"/>
    <x v="72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2"/>
    <s v="video games"/>
    <n v="0"/>
    <n v="12.75"/>
    <x v="728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2"/>
    <s v="video games"/>
    <n v="1"/>
    <n v="10"/>
    <x v="72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2"/>
    <s v="video games"/>
    <n v="6"/>
    <n v="113.57"/>
    <x v="730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2"/>
    <s v="video games"/>
    <n v="5"/>
    <n v="15"/>
    <x v="73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2"/>
    <s v="video games"/>
    <n v="63"/>
    <n v="48.28"/>
    <x v="73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2"/>
    <s v="video games"/>
    <n v="29"/>
    <n v="43.98"/>
    <x v="73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2"/>
    <s v="video games"/>
    <n v="8"/>
    <n v="9"/>
    <x v="73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2"/>
    <s v="video games"/>
    <n v="3"/>
    <n v="37.67"/>
    <x v="735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2"/>
    <s v="video games"/>
    <n v="9"/>
    <n v="18.579999999999998"/>
    <x v="736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2"/>
    <s v="video games"/>
    <n v="0"/>
    <n v="3"/>
    <x v="737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2"/>
    <s v="video games"/>
    <n v="1"/>
    <n v="18.670000000000002"/>
    <x v="73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2"/>
    <s v="video games"/>
    <n v="1"/>
    <n v="410"/>
    <x v="739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2"/>
    <s v="video games"/>
    <n v="0"/>
    <n v="0"/>
    <x v="740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2"/>
    <s v="video games"/>
    <n v="3"/>
    <n v="114"/>
    <x v="741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2"/>
    <s v="video games"/>
    <n v="0"/>
    <n v="7.5"/>
    <x v="74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2"/>
    <s v="video games"/>
    <n v="0"/>
    <n v="0"/>
    <x v="743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2"/>
    <s v="video games"/>
    <n v="14"/>
    <n v="43.42"/>
    <x v="744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2"/>
    <s v="video games"/>
    <n v="8"/>
    <n v="23.96"/>
    <x v="74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2"/>
    <s v="video games"/>
    <n v="0"/>
    <n v="5"/>
    <x v="74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2"/>
    <s v="video games"/>
    <n v="13"/>
    <n v="12.5"/>
    <x v="74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2"/>
    <s v="video games"/>
    <n v="1"/>
    <n v="3"/>
    <x v="74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2"/>
    <s v="video games"/>
    <n v="14"/>
    <n v="10.56"/>
    <x v="74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2"/>
    <s v="video games"/>
    <n v="18"/>
    <n v="122"/>
    <x v="75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2"/>
    <s v="video games"/>
    <n v="5"/>
    <n v="267.81"/>
    <x v="75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2"/>
    <s v="video games"/>
    <n v="18"/>
    <n v="74.209999999999994"/>
    <x v="752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2"/>
    <s v="video games"/>
    <n v="0"/>
    <n v="6.71"/>
    <x v="753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2"/>
    <s v="video games"/>
    <n v="7"/>
    <n v="81.95"/>
    <x v="75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2"/>
    <s v="video games"/>
    <n v="1"/>
    <n v="25"/>
    <x v="75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2"/>
    <s v="video games"/>
    <n v="3"/>
    <n v="10"/>
    <x v="756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2"/>
    <s v="video games"/>
    <n v="0"/>
    <n v="6.83"/>
    <x v="757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2"/>
    <s v="video games"/>
    <n v="5"/>
    <n v="17.71"/>
    <x v="758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2"/>
    <s v="video games"/>
    <n v="2"/>
    <n v="16.2"/>
    <x v="75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2"/>
    <s v="video games"/>
    <n v="5"/>
    <n v="80.3"/>
    <x v="76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2"/>
    <s v="video games"/>
    <n v="0"/>
    <n v="71.55"/>
    <x v="761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2"/>
    <s v="video games"/>
    <n v="41"/>
    <n v="23.57"/>
    <x v="76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2"/>
    <s v="video games"/>
    <n v="0"/>
    <n v="0"/>
    <x v="76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2"/>
    <s v="video games"/>
    <n v="3"/>
    <n v="34.880000000000003"/>
    <x v="76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2"/>
    <s v="video games"/>
    <n v="0"/>
    <n v="15"/>
    <x v="76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2"/>
    <s v="video games"/>
    <n v="1"/>
    <n v="23.18"/>
    <x v="76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2"/>
    <s v="video games"/>
    <n v="0"/>
    <n v="1"/>
    <x v="76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2"/>
    <s v="video games"/>
    <n v="36"/>
    <n v="100.23"/>
    <x v="76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2"/>
    <s v="video games"/>
    <n v="1"/>
    <n v="5"/>
    <x v="76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2"/>
    <s v="video games"/>
    <n v="0"/>
    <n v="3.33"/>
    <x v="77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2"/>
    <s v="video games"/>
    <n v="0"/>
    <n v="13.25"/>
    <x v="771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2"/>
    <s v="video games"/>
    <n v="0"/>
    <n v="17.850000000000001"/>
    <x v="772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2"/>
    <s v="video games"/>
    <n v="8"/>
    <n v="10.38"/>
    <x v="77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2"/>
    <s v="video games"/>
    <n v="2"/>
    <n v="36.33"/>
    <x v="77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2"/>
    <s v="video games"/>
    <n v="0"/>
    <n v="5"/>
    <x v="775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2"/>
    <s v="video games"/>
    <n v="0"/>
    <n v="0"/>
    <x v="776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2"/>
    <s v="video games"/>
    <n v="0"/>
    <n v="5.8"/>
    <x v="77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2"/>
    <s v="video games"/>
    <n v="0"/>
    <n v="0"/>
    <x v="77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2"/>
    <s v="video games"/>
    <n v="0"/>
    <n v="3.67"/>
    <x v="779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2"/>
    <s v="mobile games"/>
    <n v="0"/>
    <n v="60.71"/>
    <x v="78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2"/>
    <s v="mobile games"/>
    <n v="0"/>
    <n v="0"/>
    <x v="781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2"/>
    <s v="mobile games"/>
    <n v="1"/>
    <n v="5"/>
    <x v="78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2"/>
    <s v="mobile games"/>
    <n v="2"/>
    <n v="25.43"/>
    <x v="783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2"/>
    <s v="mobile games"/>
    <n v="0"/>
    <n v="1"/>
    <x v="78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2"/>
    <s v="mobile games"/>
    <n v="0"/>
    <n v="10.5"/>
    <x v="78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2"/>
    <s v="mobile games"/>
    <n v="0"/>
    <n v="3.67"/>
    <x v="78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2"/>
    <s v="mobile games"/>
    <n v="0"/>
    <n v="0"/>
    <x v="787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2"/>
    <s v="mobile games"/>
    <n v="14"/>
    <n v="110.62"/>
    <x v="788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2"/>
    <s v="mobile games"/>
    <n v="1"/>
    <n v="20"/>
    <x v="789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2"/>
    <s v="mobile games"/>
    <n v="0"/>
    <n v="1"/>
    <x v="79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2"/>
    <s v="mobile games"/>
    <n v="5"/>
    <n v="50"/>
    <x v="79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2"/>
    <s v="mobile games"/>
    <n v="6"/>
    <n v="45"/>
    <x v="79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2"/>
    <s v="mobile games"/>
    <n v="40"/>
    <n v="253.21"/>
    <x v="79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2"/>
    <s v="mobile games"/>
    <n v="0"/>
    <n v="31.25"/>
    <x v="79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2"/>
    <s v="mobile games"/>
    <n v="0"/>
    <n v="5"/>
    <x v="79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2"/>
    <s v="mobile games"/>
    <n v="0"/>
    <n v="0"/>
    <x v="796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2"/>
    <s v="mobile games"/>
    <n v="0"/>
    <n v="0"/>
    <x v="79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2"/>
    <s v="mobile games"/>
    <n v="0"/>
    <n v="0"/>
    <x v="79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2"/>
    <s v="mobile games"/>
    <n v="0"/>
    <n v="23.25"/>
    <x v="799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2"/>
    <s v="mobile games"/>
    <n v="0"/>
    <n v="0"/>
    <x v="80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2"/>
    <s v="mobile games"/>
    <n v="8"/>
    <n v="90.94"/>
    <x v="801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2"/>
    <s v="mobile games"/>
    <n v="0"/>
    <n v="5"/>
    <x v="80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2"/>
    <s v="mobile games"/>
    <n v="43"/>
    <n v="58.08"/>
    <x v="80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2"/>
    <s v="mobile games"/>
    <n v="0"/>
    <n v="2"/>
    <x v="80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2"/>
    <s v="mobile games"/>
    <n v="1"/>
    <n v="62.5"/>
    <x v="80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2"/>
    <s v="mobile games"/>
    <n v="0"/>
    <n v="10"/>
    <x v="80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2"/>
    <s v="mobile games"/>
    <n v="5"/>
    <n v="71.59"/>
    <x v="80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2"/>
    <s v="mobile games"/>
    <n v="0"/>
    <n v="0"/>
    <x v="80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2"/>
    <s v="mobile games"/>
    <n v="10"/>
    <n v="32.82"/>
    <x v="80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"/>
    <s v="mobile games"/>
    <n v="72"/>
    <n v="49.12"/>
    <x v="81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2"/>
    <s v="mobile games"/>
    <n v="1"/>
    <n v="16.309999999999999"/>
    <x v="81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2"/>
    <s v="mobile games"/>
    <n v="0"/>
    <n v="18"/>
    <x v="81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2"/>
    <s v="mobile games"/>
    <n v="0"/>
    <n v="13"/>
    <x v="81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2"/>
    <s v="mobile games"/>
    <n v="1"/>
    <n v="17"/>
    <x v="81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2"/>
    <s v="mobile games"/>
    <n v="0"/>
    <n v="0"/>
    <x v="81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2"/>
    <s v="mobile games"/>
    <n v="0"/>
    <n v="0"/>
    <x v="81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2"/>
    <s v="mobile games"/>
    <n v="0"/>
    <n v="0"/>
    <x v="81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2"/>
    <s v="mobile games"/>
    <n v="0"/>
    <n v="3"/>
    <x v="818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2"/>
    <s v="mobile games"/>
    <n v="20"/>
    <n v="41.83"/>
    <x v="819"/>
    <d v="2016-03-30T12:36:20"/>
  </r>
  <r>
    <n v="2121"/>
    <s v="Legend of Decay"/>
    <s v="Join us on an epic journey to discover a millennia old secret which will change the world forever."/>
    <n v="50000"/>
    <n v="284"/>
    <x v="2"/>
    <x v="15"/>
    <s v="CHF"/>
    <n v="1484156948"/>
    <n v="1481564948"/>
    <b v="0"/>
    <n v="10"/>
    <b v="0"/>
    <s v="games/video games"/>
    <x v="2"/>
    <s v="video games"/>
    <n v="1"/>
    <n v="28.4"/>
    <x v="8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6"/>
    <s v="MXN"/>
    <n v="1483773169"/>
    <n v="1481181169"/>
    <b v="0"/>
    <n v="3"/>
    <b v="0"/>
    <s v="games/video games"/>
    <x v="2"/>
    <s v="video games"/>
    <n v="0"/>
    <n v="103.33"/>
    <x v="8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"/>
    <s v="video games"/>
    <n v="10"/>
    <n v="10"/>
    <x v="8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"/>
    <s v="video games"/>
    <n v="10"/>
    <n v="23"/>
    <x v="8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"/>
    <s v="video games"/>
    <n v="1"/>
    <n v="31.56"/>
    <x v="8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2"/>
    <s v="video games"/>
    <n v="0"/>
    <n v="5"/>
    <x v="825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2"/>
    <s v="video games"/>
    <n v="29"/>
    <n v="34.22"/>
    <x v="8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2"/>
    <s v="video games"/>
    <n v="0"/>
    <n v="25"/>
    <x v="8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2"/>
    <s v="video games"/>
    <n v="12"/>
    <n v="19.670000000000002"/>
    <x v="828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2"/>
    <s v="video games"/>
    <n v="0"/>
    <n v="21.25"/>
    <x v="829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2"/>
    <s v="video games"/>
    <n v="5"/>
    <n v="8.33"/>
    <x v="8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"/>
    <s v="video games"/>
    <n v="2"/>
    <n v="21.34"/>
    <x v="8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"/>
    <s v="video games"/>
    <n v="2"/>
    <n v="5.33"/>
    <x v="8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"/>
    <s v="video games"/>
    <n v="2"/>
    <n v="34.67"/>
    <x v="8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"/>
    <s v="video games"/>
    <n v="10"/>
    <n v="21.73"/>
    <x v="834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2"/>
    <s v="video games"/>
    <n v="0"/>
    <n v="11.92"/>
    <x v="8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2"/>
    <s v="video games"/>
    <n v="28"/>
    <n v="26.6"/>
    <x v="836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"/>
    <s v="video games"/>
    <n v="13"/>
    <n v="10.67"/>
    <x v="8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2"/>
    <s v="video games"/>
    <n v="5"/>
    <n v="29.04"/>
    <x v="8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2"/>
    <s v="video games"/>
    <n v="0"/>
    <n v="50.91"/>
    <x v="8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2"/>
    <s v="video games"/>
    <n v="0"/>
    <n v="0"/>
    <x v="8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2"/>
    <s v="video games"/>
    <n v="6"/>
    <n v="50.08"/>
    <x v="8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"/>
    <s v="video games"/>
    <n v="11"/>
    <n v="45"/>
    <x v="84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"/>
    <s v="video games"/>
    <n v="2"/>
    <n v="25.29"/>
    <x v="8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2"/>
    <s v="video games"/>
    <n v="30"/>
    <n v="51.29"/>
    <x v="8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2"/>
    <s v="video games"/>
    <n v="0"/>
    <n v="1"/>
    <x v="845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"/>
    <s v="video games"/>
    <n v="1"/>
    <n v="49.38"/>
    <x v="846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"/>
    <s v="video games"/>
    <n v="2"/>
    <n v="1"/>
    <x v="8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2"/>
    <s v="video games"/>
    <n v="0"/>
    <n v="0"/>
    <x v="848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2"/>
    <s v="video games"/>
    <n v="1"/>
    <n v="101.25"/>
    <x v="8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2"/>
    <s v="video games"/>
    <n v="0"/>
    <n v="19.670000000000002"/>
    <x v="8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2"/>
    <s v="video games"/>
    <n v="0"/>
    <n v="12.5"/>
    <x v="8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2"/>
    <s v="video games"/>
    <n v="0"/>
    <n v="8.5"/>
    <x v="852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"/>
    <s v="video games"/>
    <n v="1"/>
    <n v="1"/>
    <x v="853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"/>
    <s v="video games"/>
    <n v="2"/>
    <n v="23"/>
    <x v="854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2"/>
    <s v="video games"/>
    <n v="3"/>
    <n v="17.989999999999998"/>
    <x v="855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"/>
    <s v="video games"/>
    <n v="28"/>
    <n v="370.95"/>
    <x v="8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"/>
    <s v="video games"/>
    <n v="7"/>
    <n v="63.57"/>
    <x v="8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"/>
    <s v="video games"/>
    <n v="1"/>
    <n v="13"/>
    <x v="8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"/>
    <s v="video games"/>
    <n v="1"/>
    <n v="5.31"/>
    <x v="859"/>
    <d v="2012-05-19T17:05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"/>
    <s v="tabletop games"/>
    <n v="153"/>
    <n v="57.77"/>
    <x v="86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"/>
    <s v="tabletop games"/>
    <n v="524"/>
    <n v="44.17"/>
    <x v="86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"/>
    <s v="tabletop games"/>
    <n v="489"/>
    <n v="31.57"/>
    <x v="86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"/>
    <s v="tabletop games"/>
    <n v="285"/>
    <n v="107.05"/>
    <x v="86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"/>
    <s v="tabletop games"/>
    <n v="1857"/>
    <n v="149.03"/>
    <x v="86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"/>
    <s v="tabletop games"/>
    <n v="110"/>
    <n v="55.96"/>
    <x v="86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"/>
    <s v="tabletop games"/>
    <n v="1015"/>
    <n v="56.97"/>
    <x v="86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"/>
    <s v="tabletop games"/>
    <n v="412"/>
    <n v="44.06"/>
    <x v="86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"/>
    <s v="tabletop games"/>
    <n v="503"/>
    <n v="68.63"/>
    <x v="86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"/>
    <s v="tabletop games"/>
    <n v="185"/>
    <n v="65.319999999999993"/>
    <x v="86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"/>
    <s v="tabletop games"/>
    <n v="120"/>
    <n v="35.92"/>
    <x v="87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"/>
    <s v="tabletop games"/>
    <n v="1081"/>
    <n v="40.07"/>
    <x v="87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"/>
    <s v="tabletop games"/>
    <n v="452"/>
    <n v="75.650000000000006"/>
    <x v="87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"/>
    <s v="tabletop games"/>
    <n v="537"/>
    <n v="61.2"/>
    <x v="873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"/>
    <s v="tabletop games"/>
    <n v="120"/>
    <n v="48.13"/>
    <x v="874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"/>
    <s v="tabletop games"/>
    <n v="114"/>
    <n v="68.11"/>
    <x v="87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"/>
    <s v="tabletop games"/>
    <n v="951"/>
    <n v="65.89"/>
    <x v="87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"/>
    <s v="tabletop games"/>
    <n v="133"/>
    <n v="81.650000000000006"/>
    <x v="877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"/>
    <s v="tabletop games"/>
    <n v="147"/>
    <n v="52.7"/>
    <x v="87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"/>
    <s v="tabletop games"/>
    <n v="542"/>
    <n v="41.23"/>
    <x v="879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"/>
    <s v="tabletop games"/>
    <n v="108"/>
    <n v="37.200000000000003"/>
    <x v="8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"/>
    <s v="tabletop games"/>
    <n v="163"/>
    <n v="27.1"/>
    <x v="88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2"/>
    <s v="tabletop games"/>
    <n v="106"/>
    <n v="206.31"/>
    <x v="88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"/>
    <s v="tabletop games"/>
    <n v="243"/>
    <n v="82.15"/>
    <x v="88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2"/>
    <s v="tabletop games"/>
    <n v="945"/>
    <n v="164.8"/>
    <x v="88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"/>
    <s v="tabletop games"/>
    <n v="108"/>
    <n v="60.82"/>
    <x v="88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"/>
    <s v="tabletop games"/>
    <n v="157"/>
    <n v="67.97"/>
    <x v="88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2"/>
    <s v="tabletop games"/>
    <n v="1174"/>
    <n v="81.56"/>
    <x v="88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"/>
    <s v="tabletop games"/>
    <n v="171"/>
    <n v="25.43"/>
    <x v="88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"/>
    <s v="tabletop games"/>
    <n v="126"/>
    <n v="21.5"/>
    <x v="88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"/>
    <s v="tabletop games"/>
    <n v="1212"/>
    <n v="27.23"/>
    <x v="89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2"/>
    <s v="tabletop games"/>
    <n v="496"/>
    <n v="25.09"/>
    <x v="89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"/>
    <s v="tabletop games"/>
    <n v="332"/>
    <n v="21.23"/>
    <x v="89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"/>
    <s v="tabletop games"/>
    <n v="1165"/>
    <n v="41.61"/>
    <x v="89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2"/>
    <s v="tabletop games"/>
    <n v="153"/>
    <n v="135.59"/>
    <x v="89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"/>
    <s v="tabletop games"/>
    <n v="537"/>
    <n v="22.12"/>
    <x v="89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"/>
    <s v="tabletop games"/>
    <n v="353"/>
    <n v="64.63"/>
    <x v="896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2"/>
    <s v="tabletop games"/>
    <n v="137"/>
    <n v="69.569999999999993"/>
    <x v="89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"/>
    <s v="tabletop games"/>
    <n v="128"/>
    <n v="75.13"/>
    <x v="89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"/>
    <s v="tabletop games"/>
    <n v="271"/>
    <n v="140.97999999999999"/>
    <x v="89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"/>
    <s v="tabletop games"/>
    <n v="806"/>
    <n v="49.47"/>
    <x v="90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2"/>
    <s v="tabletop games"/>
    <n v="1360"/>
    <n v="53.87"/>
    <x v="9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"/>
    <s v="tabletop games"/>
    <n v="930250"/>
    <n v="4.57"/>
    <x v="90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"/>
    <s v="tabletop games"/>
    <n v="377"/>
    <n v="65"/>
    <x v="90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2"/>
    <s v="tabletop games"/>
    <n v="2647"/>
    <n v="53.48"/>
    <x v="90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"/>
    <s v="tabletop games"/>
    <n v="100"/>
    <n v="43.91"/>
    <x v="905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"/>
    <s v="tabletop games"/>
    <n v="104"/>
    <n v="50.85"/>
    <x v="9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2"/>
    <s v="tabletop games"/>
    <n v="107"/>
    <n v="58.63"/>
    <x v="90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"/>
    <s v="tabletop games"/>
    <n v="169"/>
    <n v="32.82"/>
    <x v="90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"/>
    <s v="tabletop games"/>
    <n v="975"/>
    <n v="426.93"/>
    <x v="90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"/>
    <s v="tabletop games"/>
    <n v="134"/>
    <n v="23.81"/>
    <x v="91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"/>
    <s v="tabletop games"/>
    <n v="272"/>
    <n v="98.41"/>
    <x v="91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"/>
    <s v="tabletop games"/>
    <n v="113"/>
    <n v="107.32"/>
    <x v="912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2"/>
    <s v="tabletop games"/>
    <n v="460"/>
    <n v="11.67"/>
    <x v="913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"/>
    <s v="tabletop games"/>
    <n v="287"/>
    <n v="41.78"/>
    <x v="91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"/>
    <s v="tabletop games"/>
    <n v="223"/>
    <n v="21.38"/>
    <x v="91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"/>
    <s v="tabletop games"/>
    <n v="636"/>
    <n v="94.1"/>
    <x v="916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"/>
    <s v="tabletop games"/>
    <n v="147"/>
    <n v="15.72"/>
    <x v="91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"/>
    <s v="tabletop games"/>
    <n v="1867"/>
    <n v="90.64"/>
    <x v="91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"/>
    <s v="tabletop games"/>
    <n v="327"/>
    <n v="97.3"/>
    <x v="91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2"/>
    <s v="tabletop games"/>
    <n v="780"/>
    <n v="37.119999999999997"/>
    <x v="92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"/>
    <s v="tabletop games"/>
    <n v="154"/>
    <n v="28.1"/>
    <x v="92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2"/>
    <s v="tabletop games"/>
    <n v="116"/>
    <n v="144.43"/>
    <x v="9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"/>
    <s v="tabletop games"/>
    <n v="180"/>
    <n v="24.27"/>
    <x v="92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2"/>
    <s v="tabletop games"/>
    <n v="299"/>
    <n v="35.119999999999997"/>
    <x v="924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"/>
    <s v="tabletop games"/>
    <n v="320"/>
    <n v="24.76"/>
    <x v="92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2"/>
    <s v="tabletop games"/>
    <n v="381"/>
    <n v="188.38"/>
    <x v="92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"/>
    <s v="tabletop games"/>
    <n v="103"/>
    <n v="148.08000000000001"/>
    <x v="92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2"/>
    <s v="tabletop games"/>
    <n v="1802"/>
    <n v="49.93"/>
    <x v="92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2"/>
    <s v="tabletop games"/>
    <n v="720"/>
    <n v="107.82"/>
    <x v="92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2"/>
    <s v="tabletop games"/>
    <n v="283"/>
    <n v="42.63"/>
    <x v="93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"/>
    <s v="tabletop games"/>
    <n v="1357"/>
    <n v="14.37"/>
    <x v="93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2"/>
    <s v="tabletop games"/>
    <n v="220"/>
    <n v="37.479999999999997"/>
    <x v="9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"/>
    <s v="tabletop games"/>
    <n v="120"/>
    <n v="30.2"/>
    <x v="93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2"/>
    <s v="tabletop games"/>
    <n v="408"/>
    <n v="33.549999999999997"/>
    <x v="93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"/>
    <s v="tabletop games"/>
    <n v="106"/>
    <n v="64.75"/>
    <x v="93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"/>
    <s v="tabletop games"/>
    <n v="141"/>
    <n v="57.93"/>
    <x v="93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8"/>
    <s v="EUR"/>
    <n v="1451861940"/>
    <n v="1448902867"/>
    <b v="0"/>
    <n v="102"/>
    <b v="1"/>
    <s v="games/tabletop games"/>
    <x v="2"/>
    <s v="tabletop games"/>
    <n v="271"/>
    <n v="53.08"/>
    <x v="93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"/>
    <s v="tabletop games"/>
    <n v="154"/>
    <n v="48.06"/>
    <x v="93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2"/>
    <s v="tabletop games"/>
    <n v="404"/>
    <n v="82.4"/>
    <x v="939"/>
    <d v="2015-09-17T14:59:5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"/>
    <s v="audio"/>
    <n v="0"/>
    <n v="250"/>
    <x v="9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3"/>
    <s v="audio"/>
    <n v="0"/>
    <n v="0"/>
    <x v="9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3"/>
    <s v="audio"/>
    <n v="2"/>
    <n v="10"/>
    <x v="9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3"/>
    <s v="audio"/>
    <n v="9"/>
    <n v="29.24"/>
    <x v="9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3"/>
    <s v="audio"/>
    <n v="0"/>
    <n v="3"/>
    <x v="9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3"/>
    <s v="audio"/>
    <n v="3"/>
    <n v="33.25"/>
    <x v="9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3"/>
    <s v="audio"/>
    <n v="0"/>
    <n v="0"/>
    <x v="9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3"/>
    <s v="audio"/>
    <n v="0"/>
    <n v="1"/>
    <x v="9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3"/>
    <s v="audio"/>
    <n v="1"/>
    <n v="53"/>
    <x v="9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3"/>
    <s v="audio"/>
    <n v="0"/>
    <n v="0"/>
    <x v="9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3"/>
    <s v="audio"/>
    <n v="0"/>
    <n v="0"/>
    <x v="9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3"/>
    <s v="audio"/>
    <n v="0"/>
    <n v="0"/>
    <x v="9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3"/>
    <s v="audio"/>
    <n v="0"/>
    <n v="0"/>
    <x v="9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3"/>
    <s v="audio"/>
    <n v="1"/>
    <n v="15"/>
    <x v="9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3"/>
    <s v="audio"/>
    <n v="0"/>
    <n v="0"/>
    <x v="9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3"/>
    <s v="audio"/>
    <n v="0"/>
    <n v="0"/>
    <x v="9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3"/>
    <s v="audio"/>
    <n v="0"/>
    <n v="0"/>
    <x v="9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3"/>
    <s v="audio"/>
    <n v="0"/>
    <n v="0"/>
    <x v="9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3"/>
    <s v="audio"/>
    <n v="0"/>
    <n v="0"/>
    <x v="9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3"/>
    <s v="audio"/>
    <n v="0"/>
    <n v="0"/>
    <x v="9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3"/>
    <s v="audio"/>
    <n v="1"/>
    <n v="50"/>
    <x v="9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3"/>
    <s v="audio"/>
    <n v="0"/>
    <n v="0"/>
    <x v="9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3"/>
    <s v="audio"/>
    <n v="95"/>
    <n v="47.5"/>
    <x v="9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3"/>
    <s v="audio"/>
    <n v="0"/>
    <n v="0"/>
    <x v="963"/>
    <d v="2016-08-31T00:44:2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s v="rock"/>
    <n v="104"/>
    <n v="38.520000000000003"/>
    <x v="96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s v="rock"/>
    <n v="133"/>
    <n v="42.61"/>
    <x v="96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s v="rock"/>
    <n v="100"/>
    <n v="50"/>
    <x v="96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s v="rock"/>
    <n v="148"/>
    <n v="63.49"/>
    <x v="96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s v="rock"/>
    <n v="103"/>
    <n v="102.5"/>
    <x v="96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s v="rock"/>
    <n v="181"/>
    <n v="31.14"/>
    <x v="96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s v="rock"/>
    <n v="143"/>
    <n v="162.27000000000001"/>
    <x v="97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s v="rock"/>
    <n v="114"/>
    <n v="80.59"/>
    <x v="97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s v="rock"/>
    <n v="204"/>
    <n v="59.85"/>
    <x v="97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s v="rock"/>
    <n v="109"/>
    <n v="132.86000000000001"/>
    <x v="97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s v="rock"/>
    <n v="144"/>
    <n v="92.55"/>
    <x v="97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s v="rock"/>
    <n v="104"/>
    <n v="60.86"/>
    <x v="975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s v="rock"/>
    <n v="100"/>
    <n v="41.85"/>
    <x v="97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s v="rock"/>
    <n v="103"/>
    <n v="88.33"/>
    <x v="97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s v="rock"/>
    <n v="105"/>
    <n v="158.96"/>
    <x v="97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s v="rock"/>
    <n v="112"/>
    <n v="85.05"/>
    <x v="97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s v="rock"/>
    <n v="101"/>
    <n v="112.61"/>
    <x v="98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s v="rock"/>
    <n v="108"/>
    <n v="45.44"/>
    <x v="98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s v="rock"/>
    <n v="115"/>
    <n v="46.22"/>
    <x v="98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s v="rock"/>
    <n v="100"/>
    <n v="178.61"/>
    <x v="983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s v="rock"/>
    <n v="152"/>
    <n v="40.75"/>
    <x v="98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s v="rock"/>
    <n v="112"/>
    <n v="43.73"/>
    <x v="98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s v="rock"/>
    <n v="101"/>
    <n v="81.069999999999993"/>
    <x v="98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s v="rock"/>
    <n v="123"/>
    <n v="74.61"/>
    <x v="98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s v="rock"/>
    <n v="100"/>
    <n v="305.56"/>
    <x v="98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s v="rock"/>
    <n v="105"/>
    <n v="58.33"/>
    <x v="989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s v="rock"/>
    <n v="104"/>
    <n v="117.68"/>
    <x v="990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s v="rock"/>
    <n v="105"/>
    <n v="73.77"/>
    <x v="99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s v="rock"/>
    <n v="100"/>
    <n v="104.65"/>
    <x v="992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s v="rock"/>
    <n v="104"/>
    <n v="79.83"/>
    <x v="99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s v="rock"/>
    <n v="105"/>
    <n v="58.33"/>
    <x v="994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s v="rock"/>
    <n v="104"/>
    <n v="86.67"/>
    <x v="99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s v="rock"/>
    <n v="152"/>
    <n v="27.61"/>
    <x v="996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s v="rock"/>
    <n v="160"/>
    <n v="25"/>
    <x v="99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s v="rock"/>
    <n v="127"/>
    <n v="45.46"/>
    <x v="998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s v="rock"/>
    <n v="107"/>
    <n v="99.53"/>
    <x v="99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s v="rock"/>
    <n v="115"/>
    <n v="39.31"/>
    <x v="100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s v="rock"/>
    <n v="137"/>
    <n v="89.42"/>
    <x v="100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s v="rock"/>
    <n v="156"/>
    <n v="28.68"/>
    <x v="1002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s v="rock"/>
    <n v="109"/>
    <n v="31.07"/>
    <x v="100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s v="rock"/>
    <n v="134"/>
    <n v="70.55"/>
    <x v="100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s v="rock"/>
    <n v="100"/>
    <n v="224.13"/>
    <x v="100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s v="rock"/>
    <n v="119"/>
    <n v="51.81"/>
    <x v="1006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s v="rock"/>
    <n v="180"/>
    <n v="43.52"/>
    <x v="100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s v="rock"/>
    <n v="134"/>
    <n v="39.82"/>
    <x v="100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s v="rock"/>
    <n v="100"/>
    <n v="126.81"/>
    <x v="100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s v="rock"/>
    <n v="101"/>
    <n v="113.88"/>
    <x v="101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s v="rock"/>
    <n v="103"/>
    <n v="28.18"/>
    <x v="101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s v="rock"/>
    <n v="107"/>
    <n v="36.61"/>
    <x v="101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s v="rock"/>
    <n v="104"/>
    <n v="32.5"/>
    <x v="101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s v="rock"/>
    <n v="108"/>
    <n v="60.66"/>
    <x v="1014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s v="rock"/>
    <n v="233"/>
    <n v="175"/>
    <x v="101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s v="rock"/>
    <n v="101"/>
    <n v="97.99"/>
    <x v="1016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s v="rock"/>
    <n v="102"/>
    <n v="148.78"/>
    <x v="101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s v="rock"/>
    <n v="131"/>
    <n v="96.08"/>
    <x v="101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s v="rock"/>
    <n v="117"/>
    <n v="58.63"/>
    <x v="1019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s v="rock"/>
    <n v="101"/>
    <n v="109.71"/>
    <x v="102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s v="rock"/>
    <n v="122"/>
    <n v="49.11"/>
    <x v="102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s v="rock"/>
    <n v="145"/>
    <n v="47.67"/>
    <x v="102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s v="rock"/>
    <n v="117"/>
    <n v="60.74"/>
    <x v="1023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s v="metal"/>
    <n v="120"/>
    <n v="63.38"/>
    <x v="102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s v="metal"/>
    <n v="101"/>
    <n v="53.89"/>
    <x v="102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s v="metal"/>
    <n v="104"/>
    <n v="66.87"/>
    <x v="10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s v="metal"/>
    <n v="267"/>
    <n v="63.1"/>
    <x v="102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s v="metal"/>
    <n v="194"/>
    <n v="36.630000000000003"/>
    <x v="102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s v="metal"/>
    <n v="120"/>
    <n v="34.01"/>
    <x v="1029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s v="metal"/>
    <n v="122"/>
    <n v="28.55"/>
    <x v="1030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s v="metal"/>
    <n v="100"/>
    <n v="10"/>
    <x v="1031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s v="metal"/>
    <n v="100"/>
    <n v="18.75"/>
    <x v="103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s v="metal"/>
    <n v="120"/>
    <n v="41.7"/>
    <x v="1033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s v="metal"/>
    <n v="155"/>
    <n v="46.67"/>
    <x v="1034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s v="metal"/>
    <n v="130"/>
    <n v="37.270000000000003"/>
    <x v="1035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s v="metal"/>
    <n v="105"/>
    <n v="59.26"/>
    <x v="1036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s v="metal"/>
    <n v="100"/>
    <n v="30"/>
    <x v="103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s v="metal"/>
    <n v="118"/>
    <n v="65.86"/>
    <x v="1038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s v="metal"/>
    <n v="103"/>
    <n v="31.91"/>
    <x v="1039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s v="metal"/>
    <n v="218"/>
    <n v="19.46"/>
    <x v="1040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s v="metal"/>
    <n v="100"/>
    <n v="50"/>
    <x v="104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s v="metal"/>
    <n v="144"/>
    <n v="22.74"/>
    <x v="1042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s v="metal"/>
    <n v="105"/>
    <n v="42.72"/>
    <x v="1043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s v="jazz"/>
    <n v="18"/>
    <n v="52.92"/>
    <x v="104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s v="jazz"/>
    <n v="2"/>
    <n v="50.5"/>
    <x v="1045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s v="jazz"/>
    <n v="0"/>
    <n v="42.5"/>
    <x v="104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s v="jazz"/>
    <n v="5"/>
    <n v="18"/>
    <x v="104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s v="jazz"/>
    <n v="42"/>
    <n v="34.18"/>
    <x v="104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s v="jazz"/>
    <n v="2"/>
    <n v="22.5"/>
    <x v="1049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s v="jazz"/>
    <n v="18"/>
    <n v="58.18"/>
    <x v="105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s v="jazz"/>
    <n v="24"/>
    <n v="109.18"/>
    <x v="1051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s v="jazz"/>
    <n v="0"/>
    <n v="50"/>
    <x v="105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s v="jazz"/>
    <n v="12"/>
    <n v="346.67"/>
    <x v="105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s v="jazz"/>
    <n v="0"/>
    <n v="12.4"/>
    <x v="105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s v="jazz"/>
    <n v="5"/>
    <n v="27.08"/>
    <x v="105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s v="jazz"/>
    <n v="1"/>
    <n v="32.5"/>
    <x v="1056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s v="jazz"/>
    <n v="1"/>
    <n v="9"/>
    <x v="1057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s v="jazz"/>
    <n v="24"/>
    <n v="34.76"/>
    <x v="1058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s v="jazz"/>
    <n v="0"/>
    <n v="0"/>
    <x v="1059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s v="jazz"/>
    <n v="41"/>
    <n v="28.58"/>
    <x v="106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s v="jazz"/>
    <n v="68"/>
    <n v="46.59"/>
    <x v="106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s v="jazz"/>
    <n v="1"/>
    <n v="32.5"/>
    <x v="106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s v="jazz"/>
    <n v="31"/>
    <n v="21.47"/>
    <x v="1063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s v="indie rock"/>
    <n v="3"/>
    <n v="14.13"/>
    <x v="106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s v="indie rock"/>
    <n v="1"/>
    <n v="30"/>
    <x v="106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s v="indie rock"/>
    <n v="20"/>
    <n v="21.57"/>
    <x v="106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s v="indie rock"/>
    <n v="40"/>
    <n v="83.38"/>
    <x v="106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s v="indie rock"/>
    <n v="1"/>
    <n v="10"/>
    <x v="106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s v="indie rock"/>
    <n v="75"/>
    <n v="35.71"/>
    <x v="106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s v="indie rock"/>
    <n v="41"/>
    <n v="29.29"/>
    <x v="107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s v="indie rock"/>
    <n v="0"/>
    <n v="0"/>
    <x v="107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s v="indie rock"/>
    <n v="7"/>
    <n v="18"/>
    <x v="107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s v="indie rock"/>
    <n v="9"/>
    <n v="73.760000000000005"/>
    <x v="107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s v="indie rock"/>
    <n v="4"/>
    <n v="31.25"/>
    <x v="107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s v="indie rock"/>
    <n v="3"/>
    <n v="28.89"/>
    <x v="1075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s v="indie rock"/>
    <n v="41"/>
    <n v="143.82"/>
    <x v="1076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s v="indie rock"/>
    <n v="10"/>
    <n v="40"/>
    <x v="107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s v="indie rock"/>
    <n v="39"/>
    <n v="147.81"/>
    <x v="107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s v="indie rock"/>
    <n v="2"/>
    <n v="27.86"/>
    <x v="107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s v="indie rock"/>
    <n v="40"/>
    <n v="44.44"/>
    <x v="108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s v="indie rock"/>
    <n v="0"/>
    <n v="0"/>
    <x v="1081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s v="indie rock"/>
    <n v="3"/>
    <n v="35"/>
    <x v="1082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s v="indie rock"/>
    <n v="37"/>
    <n v="35"/>
    <x v="1083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s v="jazz"/>
    <n v="0"/>
    <n v="10.5"/>
    <x v="108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s v="jazz"/>
    <n v="0"/>
    <n v="0"/>
    <x v="108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s v="jazz"/>
    <n v="0"/>
    <n v="30"/>
    <x v="108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s v="jazz"/>
    <n v="3"/>
    <n v="40"/>
    <x v="1087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s v="jazz"/>
    <n v="0"/>
    <n v="50.33"/>
    <x v="1088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s v="jazz"/>
    <n v="3"/>
    <n v="32.67"/>
    <x v="1089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s v="jazz"/>
    <n v="0"/>
    <n v="0"/>
    <x v="109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s v="jazz"/>
    <n v="0"/>
    <n v="0"/>
    <x v="109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s v="jazz"/>
    <n v="0"/>
    <n v="0"/>
    <x v="109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s v="jazz"/>
    <n v="3"/>
    <n v="65"/>
    <x v="109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s v="jazz"/>
    <n v="22"/>
    <n v="24.6"/>
    <x v="1094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s v="jazz"/>
    <n v="0"/>
    <n v="0"/>
    <x v="109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s v="jazz"/>
    <n v="1"/>
    <n v="15"/>
    <x v="109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s v="jazz"/>
    <n v="7"/>
    <n v="82.58"/>
    <x v="1097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s v="jazz"/>
    <n v="0"/>
    <n v="0"/>
    <x v="109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s v="jazz"/>
    <n v="6"/>
    <n v="41.67"/>
    <x v="109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s v="jazz"/>
    <n v="0"/>
    <n v="0"/>
    <x v="11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s v="jazz"/>
    <n v="1"/>
    <n v="30"/>
    <x v="1101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s v="jazz"/>
    <n v="5"/>
    <n v="19.600000000000001"/>
    <x v="1102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s v="jazz"/>
    <n v="1"/>
    <n v="100"/>
    <x v="110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s v="jazz"/>
    <n v="0"/>
    <n v="0"/>
    <x v="110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s v="jazz"/>
    <n v="31"/>
    <n v="231.75"/>
    <x v="11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s v="jazz"/>
    <n v="21"/>
    <n v="189.33"/>
    <x v="11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s v="jazz"/>
    <n v="2"/>
    <n v="55"/>
    <x v="11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s v="jazz"/>
    <n v="11"/>
    <n v="21.8"/>
    <x v="11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s v="jazz"/>
    <n v="3"/>
    <n v="32"/>
    <x v="11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s v="jazz"/>
    <n v="0"/>
    <n v="0"/>
    <x v="111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s v="jazz"/>
    <n v="0"/>
    <n v="0"/>
    <x v="1111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s v="jazz"/>
    <n v="11"/>
    <n v="56.25"/>
    <x v="11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s v="jazz"/>
    <n v="0"/>
    <n v="0"/>
    <x v="11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s v="jazz"/>
    <n v="38"/>
    <n v="69"/>
    <x v="11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s v="jazz"/>
    <n v="7"/>
    <n v="18.71"/>
    <x v="1115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s v="jazz"/>
    <n v="15"/>
    <n v="46.03"/>
    <x v="1116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s v="jazz"/>
    <n v="6"/>
    <n v="60"/>
    <x v="111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s v="jazz"/>
    <n v="30"/>
    <n v="50.67"/>
    <x v="1118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s v="jazz"/>
    <n v="1"/>
    <n v="25"/>
    <x v="111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s v="jazz"/>
    <n v="0"/>
    <n v="0"/>
    <x v="112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s v="jazz"/>
    <n v="1"/>
    <n v="20"/>
    <x v="112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s v="jazz"/>
    <n v="0"/>
    <n v="25"/>
    <x v="11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s v="jazz"/>
    <n v="1"/>
    <n v="20"/>
    <x v="1123"/>
    <d v="2013-06-30T19:58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s v="electronic music"/>
    <n v="206"/>
    <n v="106.2"/>
    <x v="1124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s v="electronic music"/>
    <n v="352"/>
    <n v="22.08"/>
    <x v="1125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s v="electronic music"/>
    <n v="115"/>
    <n v="31.05"/>
    <x v="112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s v="electronic music"/>
    <n v="237"/>
    <n v="36.21"/>
    <x v="112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s v="electronic music"/>
    <n v="119"/>
    <n v="388.98"/>
    <x v="1128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s v="electronic music"/>
    <n v="110"/>
    <n v="71.849999999999994"/>
    <x v="1129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s v="electronic music"/>
    <n v="100"/>
    <n v="57.38"/>
    <x v="113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s v="electronic music"/>
    <n v="103"/>
    <n v="69.67"/>
    <x v="1131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s v="electronic music"/>
    <n v="117"/>
    <n v="45.99"/>
    <x v="1132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s v="electronic music"/>
    <n v="112"/>
    <n v="79.260000000000005"/>
    <x v="1133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s v="electronic music"/>
    <n v="342"/>
    <n v="43.03"/>
    <x v="1134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s v="electronic music"/>
    <n v="107"/>
    <n v="108.48"/>
    <x v="1135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s v="electronic music"/>
    <n v="108"/>
    <n v="61.03"/>
    <x v="113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s v="electronic music"/>
    <n v="103"/>
    <n v="50.59"/>
    <x v="1137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s v="electronic music"/>
    <n v="130"/>
    <n v="39.159999999999997"/>
    <x v="1138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s v="electronic music"/>
    <n v="108"/>
    <n v="65.16"/>
    <x v="1139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s v="electronic music"/>
    <n v="112"/>
    <n v="23.96"/>
    <x v="114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s v="electronic music"/>
    <n v="102"/>
    <n v="48.62"/>
    <x v="1141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s v="electronic music"/>
    <n v="145"/>
    <n v="35.74"/>
    <x v="114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s v="electronic music"/>
    <n v="128"/>
    <n v="21.37"/>
    <x v="1143"/>
    <d v="2016-12-13T07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s v="world music"/>
    <n v="7"/>
    <n v="58.89"/>
    <x v="11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s v="world music"/>
    <n v="4"/>
    <n v="44"/>
    <x v="11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s v="world music"/>
    <n v="4"/>
    <n v="48.43"/>
    <x v="11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s v="world music"/>
    <n v="0"/>
    <n v="0"/>
    <x v="11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s v="world music"/>
    <n v="29"/>
    <n v="61.04"/>
    <x v="11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s v="world music"/>
    <n v="1"/>
    <n v="25"/>
    <x v="11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s v="world music"/>
    <n v="0"/>
    <n v="0"/>
    <x v="11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s v="world music"/>
    <n v="0"/>
    <n v="0"/>
    <x v="11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s v="world music"/>
    <n v="1"/>
    <n v="40"/>
    <x v="11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s v="world music"/>
    <n v="12"/>
    <n v="19.329999999999998"/>
    <x v="115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s v="world music"/>
    <n v="0"/>
    <n v="0"/>
    <x v="115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s v="world music"/>
    <n v="3"/>
    <n v="35"/>
    <x v="115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s v="world music"/>
    <n v="0"/>
    <n v="0"/>
    <x v="115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s v="world music"/>
    <n v="0"/>
    <n v="0"/>
    <x v="115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s v="world music"/>
    <n v="18"/>
    <n v="59.33"/>
    <x v="115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s v="world music"/>
    <n v="0"/>
    <n v="0"/>
    <x v="115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s v="world music"/>
    <n v="3"/>
    <n v="30.13"/>
    <x v="11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s v="world music"/>
    <n v="51"/>
    <n v="74.62"/>
    <x v="116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s v="world music"/>
    <n v="1"/>
    <n v="5"/>
    <x v="116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s v="world music"/>
    <n v="14"/>
    <n v="44.5"/>
    <x v="116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s v="rock"/>
    <n v="104"/>
    <n v="46.13"/>
    <x v="116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s v="rock"/>
    <n v="120"/>
    <n v="141.47"/>
    <x v="116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s v="rock"/>
    <n v="117"/>
    <n v="75.48"/>
    <x v="116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s v="rock"/>
    <n v="122"/>
    <n v="85.5"/>
    <x v="116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s v="rock"/>
    <n v="152"/>
    <n v="64.25"/>
    <x v="116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s v="rock"/>
    <n v="104"/>
    <n v="64.47"/>
    <x v="116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s v="rock"/>
    <n v="200"/>
    <n v="118.2"/>
    <x v="117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s v="rock"/>
    <n v="102"/>
    <n v="82.54"/>
    <x v="117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s v="rock"/>
    <n v="138"/>
    <n v="34.17"/>
    <x v="117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s v="rock"/>
    <n v="303833"/>
    <n v="42.73"/>
    <x v="117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s v="rock"/>
    <n v="199"/>
    <n v="94.49"/>
    <x v="117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s v="rock"/>
    <n v="202"/>
    <n v="55.7"/>
    <x v="117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s v="rock"/>
    <n v="118"/>
    <n v="98.03"/>
    <x v="117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s v="rock"/>
    <n v="295"/>
    <n v="92.1"/>
    <x v="117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s v="rock"/>
    <n v="213"/>
    <n v="38.18"/>
    <x v="117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s v="rock"/>
    <n v="104"/>
    <n v="27.15"/>
    <x v="117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s v="rock"/>
    <n v="114"/>
    <n v="50.69"/>
    <x v="118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s v="rock"/>
    <n v="101"/>
    <n v="38.94"/>
    <x v="118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s v="rock"/>
    <n v="125"/>
    <n v="77.64"/>
    <x v="118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s v="rock"/>
    <n v="119"/>
    <n v="43.54"/>
    <x v="118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s v="rock"/>
    <n v="166"/>
    <n v="31.82"/>
    <x v="118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s v="rock"/>
    <n v="119"/>
    <n v="63.18"/>
    <x v="118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s v="rock"/>
    <n v="100"/>
    <n v="190.9"/>
    <x v="118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s v="rock"/>
    <n v="102"/>
    <n v="140.86000000000001"/>
    <x v="118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s v="rock"/>
    <n v="117"/>
    <n v="76.92"/>
    <x v="118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s v="rock"/>
    <n v="109"/>
    <n v="99.16"/>
    <x v="118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s v="rock"/>
    <n v="115"/>
    <n v="67.88"/>
    <x v="119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s v="rock"/>
    <n v="102"/>
    <n v="246.29"/>
    <x v="119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s v="rock"/>
    <n v="106"/>
    <n v="189.29"/>
    <x v="119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s v="rock"/>
    <n v="104"/>
    <n v="76.67"/>
    <x v="119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s v="rock"/>
    <n v="155"/>
    <n v="82.96"/>
    <x v="119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s v="rock"/>
    <n v="162"/>
    <n v="62.52"/>
    <x v="119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s v="rock"/>
    <n v="104"/>
    <n v="46.07"/>
    <x v="119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s v="rock"/>
    <n v="106"/>
    <n v="38.54"/>
    <x v="119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s v="rock"/>
    <n v="155"/>
    <n v="53.01"/>
    <x v="119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s v="rock"/>
    <n v="111"/>
    <n v="73.36"/>
    <x v="119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s v="rock"/>
    <n v="111"/>
    <n v="127.98"/>
    <x v="120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s v="rock"/>
    <n v="111"/>
    <n v="104.73"/>
    <x v="120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s v="rock"/>
    <n v="124"/>
    <n v="67.67"/>
    <x v="120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s v="rock"/>
    <n v="211"/>
    <n v="95.93"/>
    <x v="1203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s v="rock"/>
    <n v="119"/>
    <n v="346.04"/>
    <x v="120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s v="rock"/>
    <n v="100"/>
    <n v="81.739999999999995"/>
    <x v="120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s v="rock"/>
    <n v="126"/>
    <n v="64.540000000000006"/>
    <x v="120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s v="rock"/>
    <n v="114"/>
    <n v="63.48"/>
    <x v="120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s v="rock"/>
    <n v="111"/>
    <n v="63.62"/>
    <x v="120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s v="rock"/>
    <n v="105"/>
    <n v="83.97"/>
    <x v="120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s v="rock"/>
    <n v="104"/>
    <n v="77.75"/>
    <x v="121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s v="rock"/>
    <n v="107"/>
    <n v="107.07"/>
    <x v="121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s v="rock"/>
    <n v="124"/>
    <n v="38.75"/>
    <x v="121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s v="rock"/>
    <n v="105"/>
    <n v="201.94"/>
    <x v="121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s v="rock"/>
    <n v="189"/>
    <n v="43.06"/>
    <x v="121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s v="rock"/>
    <n v="171"/>
    <n v="62.87"/>
    <x v="121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s v="rock"/>
    <n v="252"/>
    <n v="55.61"/>
    <x v="121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s v="rock"/>
    <n v="116"/>
    <n v="48.71"/>
    <x v="121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s v="rock"/>
    <n v="203"/>
    <n v="30.58"/>
    <x v="121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s v="rock"/>
    <n v="112"/>
    <n v="73.91"/>
    <x v="121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s v="rock"/>
    <n v="424"/>
    <n v="21.2"/>
    <x v="122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s v="rock"/>
    <n v="107"/>
    <n v="73.36"/>
    <x v="122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s v="rock"/>
    <n v="104"/>
    <n v="56.41"/>
    <x v="122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s v="rock"/>
    <n v="212"/>
    <n v="50.25"/>
    <x v="122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s v="rock"/>
    <n v="124"/>
    <n v="68.94"/>
    <x v="122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s v="rock"/>
    <n v="110"/>
    <n v="65.91"/>
    <x v="122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s v="rock"/>
    <n v="219"/>
    <n v="62.5"/>
    <x v="122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s v="rock"/>
    <n v="137"/>
    <n v="70.06"/>
    <x v="122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s v="rock"/>
    <n v="135"/>
    <n v="60.18"/>
    <x v="122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s v="rock"/>
    <n v="145"/>
    <n v="21.38"/>
    <x v="122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s v="rock"/>
    <n v="109"/>
    <n v="160.79"/>
    <x v="123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s v="rock"/>
    <n v="110"/>
    <n v="42.38"/>
    <x v="123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s v="rock"/>
    <n v="114"/>
    <n v="27.32"/>
    <x v="123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s v="rock"/>
    <n v="102"/>
    <n v="196.83"/>
    <x v="123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s v="rock"/>
    <n v="122"/>
    <n v="53.88"/>
    <x v="123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s v="rock"/>
    <n v="112"/>
    <n v="47.76"/>
    <x v="123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s v="rock"/>
    <n v="107"/>
    <n v="88.19"/>
    <x v="123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s v="rock"/>
    <n v="114"/>
    <n v="72.06"/>
    <x v="123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s v="rock"/>
    <n v="110"/>
    <n v="74.25"/>
    <x v="123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s v="rock"/>
    <n v="126"/>
    <n v="61.7"/>
    <x v="123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s v="rock"/>
    <n v="167"/>
    <n v="17.239999999999998"/>
    <x v="124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s v="rock"/>
    <n v="497"/>
    <n v="51.72"/>
    <x v="124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s v="rock"/>
    <n v="109"/>
    <n v="24.15"/>
    <x v="124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s v="rock"/>
    <n v="103"/>
    <n v="62.17"/>
    <x v="1243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s v="rock"/>
    <n v="108"/>
    <n v="48.33"/>
    <x v="124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s v="rock"/>
    <n v="100"/>
    <n v="46.95"/>
    <x v="1245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s v="rock"/>
    <n v="100"/>
    <n v="66.69"/>
    <x v="124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s v="rock"/>
    <n v="122"/>
    <n v="48.84"/>
    <x v="124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s v="rock"/>
    <n v="101"/>
    <n v="137.31"/>
    <x v="124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s v="rock"/>
    <n v="101"/>
    <n v="87.83"/>
    <x v="124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s v="rock"/>
    <n v="145"/>
    <n v="70.790000000000006"/>
    <x v="125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s v="rock"/>
    <n v="101"/>
    <n v="52.83"/>
    <x v="125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s v="rock"/>
    <n v="118"/>
    <n v="443.75"/>
    <x v="1252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s v="rock"/>
    <n v="272"/>
    <n v="48.54"/>
    <x v="1253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s v="rock"/>
    <n v="125"/>
    <n v="37.07"/>
    <x v="125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s v="rock"/>
    <n v="110"/>
    <n v="50"/>
    <x v="125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s v="rock"/>
    <n v="102"/>
    <n v="39.04"/>
    <x v="125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s v="rock"/>
    <n v="103"/>
    <n v="66.69"/>
    <x v="125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s v="rock"/>
    <n v="114"/>
    <n v="67.13"/>
    <x v="125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s v="rock"/>
    <n v="104"/>
    <n v="66.37"/>
    <x v="1259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s v="rock"/>
    <n v="146"/>
    <n v="64.62"/>
    <x v="1260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s v="rock"/>
    <n v="105"/>
    <n v="58.37"/>
    <x v="126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s v="rock"/>
    <n v="133"/>
    <n v="86.96"/>
    <x v="1262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s v="rock"/>
    <n v="113"/>
    <n v="66.47"/>
    <x v="126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s v="rock"/>
    <n v="121"/>
    <n v="163.78"/>
    <x v="126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s v="rock"/>
    <n v="102"/>
    <n v="107.98"/>
    <x v="1265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s v="rock"/>
    <n v="101"/>
    <n v="42.11"/>
    <x v="1266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s v="rock"/>
    <n v="118"/>
    <n v="47.2"/>
    <x v="126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s v="rock"/>
    <n v="155"/>
    <n v="112.02"/>
    <x v="126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s v="rock"/>
    <n v="101"/>
    <n v="74.95"/>
    <x v="126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s v="rock"/>
    <n v="117"/>
    <n v="61.58"/>
    <x v="1270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s v="rock"/>
    <n v="101"/>
    <n v="45.88"/>
    <x v="1271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s v="rock"/>
    <n v="104"/>
    <n v="75.849999999999994"/>
    <x v="127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s v="rock"/>
    <n v="265"/>
    <n v="84.21"/>
    <x v="127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s v="rock"/>
    <n v="156"/>
    <n v="117.23"/>
    <x v="1274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s v="rock"/>
    <n v="102"/>
    <n v="86.49"/>
    <x v="1275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s v="rock"/>
    <n v="100"/>
    <n v="172.41"/>
    <x v="127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s v="rock"/>
    <n v="101"/>
    <n v="62.81"/>
    <x v="127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s v="rock"/>
    <n v="125"/>
    <n v="67.73"/>
    <x v="1278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s v="rock"/>
    <n v="104"/>
    <n v="53.56"/>
    <x v="1279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s v="rock"/>
    <n v="104"/>
    <n v="34.6"/>
    <x v="128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s v="rock"/>
    <n v="105"/>
    <n v="38.89"/>
    <x v="128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s v="rock"/>
    <n v="100"/>
    <n v="94.74"/>
    <x v="128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s v="rock"/>
    <n v="170"/>
    <n v="39.97"/>
    <x v="1283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s v="pop"/>
    <n v="101"/>
    <n v="97.5"/>
    <x v="128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s v="pop"/>
    <n v="100"/>
    <n v="42.86"/>
    <x v="1285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s v="pop"/>
    <n v="125"/>
    <n v="168.51"/>
    <x v="128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s v="pop"/>
    <n v="110"/>
    <n v="85.55"/>
    <x v="128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s v="pop"/>
    <n v="111"/>
    <n v="554"/>
    <x v="128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s v="pop"/>
    <n v="110"/>
    <n v="26.55"/>
    <x v="1289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s v="pop"/>
    <n v="105"/>
    <n v="113.83"/>
    <x v="129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s v="pop"/>
    <n v="125"/>
    <n v="32.01"/>
    <x v="129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s v="pop"/>
    <n v="101"/>
    <n v="47.19"/>
    <x v="1292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s v="pop"/>
    <n v="142"/>
    <n v="88.47"/>
    <x v="129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s v="pop"/>
    <n v="101"/>
    <n v="100.75"/>
    <x v="1294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s v="pop"/>
    <n v="101"/>
    <n v="64.709999999999994"/>
    <x v="1295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s v="pop"/>
    <n v="174"/>
    <n v="51.85"/>
    <x v="129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s v="pop"/>
    <n v="120"/>
    <n v="38.79"/>
    <x v="1297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s v="pop"/>
    <n v="143"/>
    <n v="44.65"/>
    <x v="1298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s v="pop"/>
    <n v="100"/>
    <n v="156.77000000000001"/>
    <x v="1299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s v="pop"/>
    <n v="105"/>
    <n v="118.7"/>
    <x v="130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s v="pop"/>
    <n v="132"/>
    <n v="74.150000000000006"/>
    <x v="1301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s v="pop"/>
    <n v="113"/>
    <n v="12.53"/>
    <x v="130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8"/>
    <s v="EUR"/>
    <n v="1462053540"/>
    <n v="1459355950"/>
    <b v="0"/>
    <n v="36"/>
    <b v="1"/>
    <s v="music/pop"/>
    <x v="4"/>
    <s v="pop"/>
    <n v="1254"/>
    <n v="27.86"/>
    <x v="1303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x v="4"/>
    <s v="pop"/>
    <n v="103"/>
    <n v="80.180000000000007"/>
    <x v="1304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s v="pop"/>
    <n v="103"/>
    <n v="132.44"/>
    <x v="1305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s v="pop"/>
    <n v="108"/>
    <n v="33.75"/>
    <x v="1306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s v="pop"/>
    <n v="122"/>
    <n v="34.380000000000003"/>
    <x v="130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s v="pop"/>
    <n v="119"/>
    <n v="44.96"/>
    <x v="1308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s v="pop"/>
    <n v="161"/>
    <n v="41.04"/>
    <x v="130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s v="pop"/>
    <n v="127"/>
    <n v="52.6"/>
    <x v="131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s v="pop"/>
    <n v="103"/>
    <n v="70.78"/>
    <x v="131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s v="pop"/>
    <n v="140"/>
    <n v="53.75"/>
    <x v="131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s v="pop"/>
    <n v="103"/>
    <n v="44.61"/>
    <x v="1313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s v="pop"/>
    <n v="101"/>
    <n v="26.15"/>
    <x v="131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s v="pop"/>
    <n v="113"/>
    <n v="39.18"/>
    <x v="131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s v="pop"/>
    <n v="128"/>
    <n v="45.59"/>
    <x v="1316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s v="pop"/>
    <n v="202"/>
    <n v="89.25"/>
    <x v="1317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s v="pop"/>
    <n v="137"/>
    <n v="40.42"/>
    <x v="1318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s v="pop"/>
    <n v="115"/>
    <n v="82.38"/>
    <x v="131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s v="pop"/>
    <n v="112"/>
    <n v="159.52000000000001"/>
    <x v="132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s v="pop"/>
    <n v="118"/>
    <n v="36.24"/>
    <x v="132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s v="pop"/>
    <n v="175"/>
    <n v="62.5"/>
    <x v="1322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s v="pop"/>
    <n v="118"/>
    <n v="47"/>
    <x v="132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s v="faith"/>
    <n v="101"/>
    <n v="74.58"/>
    <x v="132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s v="faith"/>
    <n v="0"/>
    <n v="0"/>
    <x v="132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s v="faith"/>
    <n v="22"/>
    <n v="76"/>
    <x v="1326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s v="faith"/>
    <n v="109"/>
    <n v="86.44"/>
    <x v="132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s v="faith"/>
    <n v="103"/>
    <n v="24"/>
    <x v="132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s v="faith"/>
    <n v="0"/>
    <n v="18"/>
    <x v="132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s v="faith"/>
    <n v="31"/>
    <n v="80.13"/>
    <x v="133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s v="faith"/>
    <n v="44"/>
    <n v="253.14"/>
    <x v="1331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s v="faith"/>
    <n v="100"/>
    <n v="171.43"/>
    <x v="133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s v="faith"/>
    <n v="25"/>
    <n v="57.73"/>
    <x v="133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s v="faith"/>
    <n v="33"/>
    <n v="264.26"/>
    <x v="133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s v="faith"/>
    <n v="48"/>
    <n v="159.33000000000001"/>
    <x v="133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s v="faith"/>
    <n v="9"/>
    <n v="35"/>
    <x v="133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s v="faith"/>
    <n v="0"/>
    <n v="5"/>
    <x v="133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s v="faith"/>
    <n v="12"/>
    <n v="61.09"/>
    <x v="133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s v="faith"/>
    <n v="0"/>
    <n v="0"/>
    <x v="133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s v="faith"/>
    <n v="20"/>
    <n v="114.82"/>
    <x v="134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s v="faith"/>
    <n v="0"/>
    <n v="0"/>
    <x v="134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s v="faith"/>
    <n v="4"/>
    <n v="54"/>
    <x v="134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s v="faith"/>
    <n v="26"/>
    <n v="65.97"/>
    <x v="134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s v="faith"/>
    <n v="0"/>
    <n v="5"/>
    <x v="1344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s v="faith"/>
    <n v="0"/>
    <n v="1"/>
    <x v="134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s v="faith"/>
    <n v="1"/>
    <n v="25.5"/>
    <x v="1346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s v="faith"/>
    <n v="65"/>
    <n v="118.36"/>
    <x v="1347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s v="faith"/>
    <n v="0"/>
    <n v="0"/>
    <x v="134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s v="faith"/>
    <n v="0"/>
    <n v="0"/>
    <x v="134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s v="faith"/>
    <n v="10"/>
    <n v="54.11"/>
    <x v="135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s v="faith"/>
    <n v="0"/>
    <n v="0"/>
    <x v="1351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s v="faith"/>
    <n v="5"/>
    <n v="21.25"/>
    <x v="1352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s v="faith"/>
    <n v="1"/>
    <n v="34"/>
    <x v="135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s v="faith"/>
    <n v="11"/>
    <n v="525"/>
    <x v="135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s v="faith"/>
    <n v="0"/>
    <n v="0"/>
    <x v="135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s v="faith"/>
    <n v="2"/>
    <n v="50"/>
    <x v="135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s v="faith"/>
    <n v="8"/>
    <n v="115.71"/>
    <x v="1357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s v="faith"/>
    <n v="0"/>
    <n v="5.5"/>
    <x v="135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s v="faith"/>
    <n v="8"/>
    <n v="50"/>
    <x v="135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s v="faith"/>
    <n v="43"/>
    <n v="34.020000000000003"/>
    <x v="1360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s v="faith"/>
    <n v="0"/>
    <n v="37.5"/>
    <x v="136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s v="faith"/>
    <n v="1"/>
    <n v="11.67"/>
    <x v="136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s v="faith"/>
    <n v="6"/>
    <n v="28.13"/>
    <x v="136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s v="faith"/>
    <n v="0"/>
    <n v="0"/>
    <x v="136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s v="faith"/>
    <n v="0"/>
    <n v="1"/>
    <x v="1365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s v="faith"/>
    <n v="7"/>
    <n v="216.67"/>
    <x v="1366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s v="faith"/>
    <n v="1"/>
    <n v="8.75"/>
    <x v="136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s v="faith"/>
    <n v="10"/>
    <n v="62.22"/>
    <x v="1368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s v="faith"/>
    <n v="34"/>
    <n v="137.25"/>
    <x v="1369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s v="faith"/>
    <n v="0"/>
    <n v="1"/>
    <x v="137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s v="faith"/>
    <n v="68"/>
    <n v="122.14"/>
    <x v="1371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s v="faith"/>
    <n v="0"/>
    <n v="0"/>
    <x v="137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s v="faith"/>
    <n v="0"/>
    <n v="0"/>
    <x v="137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s v="faith"/>
    <n v="0"/>
    <n v="0"/>
    <x v="137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s v="faith"/>
    <n v="0"/>
    <n v="0"/>
    <x v="137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s v="faith"/>
    <n v="0"/>
    <n v="0"/>
    <x v="137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s v="faith"/>
    <n v="0"/>
    <n v="1"/>
    <x v="1377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s v="faith"/>
    <n v="11"/>
    <n v="55"/>
    <x v="1378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s v="faith"/>
    <n v="1"/>
    <n v="22"/>
    <x v="137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s v="faith"/>
    <n v="21"/>
    <n v="56.67"/>
    <x v="1380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s v="faith"/>
    <n v="0"/>
    <n v="20"/>
    <x v="1381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s v="faith"/>
    <n v="0"/>
    <n v="1"/>
    <x v="138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s v="faith"/>
    <n v="0"/>
    <n v="0"/>
    <x v="1383"/>
    <d v="2015-07-16T19:37:0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s v="rock"/>
    <n v="135"/>
    <n v="59.16"/>
    <x v="1384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s v="rock"/>
    <n v="100"/>
    <n v="27.27"/>
    <x v="1385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s v="rock"/>
    <n v="116"/>
    <n v="24.58"/>
    <x v="138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s v="rock"/>
    <n v="100"/>
    <n v="75.05"/>
    <x v="138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s v="rock"/>
    <n v="105"/>
    <n v="42.02"/>
    <x v="1388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s v="rock"/>
    <n v="101"/>
    <n v="53.16"/>
    <x v="1389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s v="rock"/>
    <n v="101"/>
    <n v="83.89"/>
    <x v="139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s v="rock"/>
    <n v="100"/>
    <n v="417.33"/>
    <x v="139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s v="rock"/>
    <n v="167"/>
    <n v="75.77"/>
    <x v="139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s v="rock"/>
    <n v="102"/>
    <n v="67.39"/>
    <x v="139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s v="rock"/>
    <n v="103"/>
    <n v="73.569999999999993"/>
    <x v="1394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s v="rock"/>
    <n v="143"/>
    <n v="25"/>
    <x v="1395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s v="rock"/>
    <n v="263"/>
    <n v="42"/>
    <x v="1396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s v="rock"/>
    <n v="118"/>
    <n v="131.16999999999999"/>
    <x v="1397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s v="rock"/>
    <n v="104"/>
    <n v="47.27"/>
    <x v="1398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s v="rock"/>
    <n v="200"/>
    <n v="182.13"/>
    <x v="139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s v="rock"/>
    <n v="307"/>
    <n v="61.37"/>
    <x v="140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s v="rock"/>
    <n v="100"/>
    <n v="35.770000000000003"/>
    <x v="140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s v="rock"/>
    <n v="205"/>
    <n v="45.62"/>
    <x v="140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s v="rock"/>
    <n v="109"/>
    <n v="75.38"/>
    <x v="1403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s v="rock"/>
    <n v="102"/>
    <n v="50.88"/>
    <x v="140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s v="rock"/>
    <n v="125"/>
    <n v="119.29"/>
    <x v="140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s v="rock"/>
    <n v="124"/>
    <n v="92.54"/>
    <x v="140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s v="rock"/>
    <n v="101"/>
    <n v="76.05"/>
    <x v="1407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s v="rock"/>
    <n v="100"/>
    <n v="52.63"/>
    <x v="140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s v="rock"/>
    <n v="138"/>
    <n v="98.99"/>
    <x v="1409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s v="rock"/>
    <n v="121"/>
    <n v="79.53"/>
    <x v="141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s v="rock"/>
    <n v="107"/>
    <n v="134.21"/>
    <x v="1411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s v="rock"/>
    <n v="100"/>
    <n v="37.630000000000003"/>
    <x v="141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s v="rock"/>
    <n v="102"/>
    <n v="51.04"/>
    <x v="141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s v="rock"/>
    <n v="100"/>
    <n v="50.04"/>
    <x v="141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s v="rock"/>
    <n v="117"/>
    <n v="133.93"/>
    <x v="141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s v="rock"/>
    <n v="102"/>
    <n v="58.21"/>
    <x v="141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s v="rock"/>
    <n v="102"/>
    <n v="88.04"/>
    <x v="141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s v="rock"/>
    <n v="154"/>
    <n v="70.58"/>
    <x v="1418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s v="rock"/>
    <n v="101"/>
    <n v="53.29"/>
    <x v="1419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s v="rock"/>
    <n v="100"/>
    <n v="136.36000000000001"/>
    <x v="142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s v="rock"/>
    <n v="109"/>
    <n v="40.549999999999997"/>
    <x v="142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s v="rock"/>
    <n v="132"/>
    <n v="70.63"/>
    <x v="142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s v="rock"/>
    <n v="133"/>
    <n v="52.68"/>
    <x v="1423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s v="indie rock"/>
    <n v="173"/>
    <n v="49.34"/>
    <x v="142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s v="indie rock"/>
    <n v="101"/>
    <n v="41.73"/>
    <x v="142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s v="indie rock"/>
    <n v="105"/>
    <n v="32.72"/>
    <x v="1426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s v="indie rock"/>
    <n v="135"/>
    <n v="51.96"/>
    <x v="1427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s v="indie rock"/>
    <n v="116"/>
    <n v="50.69"/>
    <x v="1428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s v="indie rock"/>
    <n v="102"/>
    <n v="42.24"/>
    <x v="142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s v="indie rock"/>
    <n v="111"/>
    <n v="416.88"/>
    <x v="143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s v="indie rock"/>
    <n v="166"/>
    <n v="46.65"/>
    <x v="1431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s v="indie rock"/>
    <n v="107"/>
    <n v="48.45"/>
    <x v="143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s v="indie rock"/>
    <n v="145"/>
    <n v="70.53"/>
    <x v="1433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s v="indie rock"/>
    <n v="106"/>
    <n v="87.96"/>
    <x v="143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s v="indie rock"/>
    <n v="137"/>
    <n v="26.27"/>
    <x v="143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s v="indie rock"/>
    <n v="104"/>
    <n v="57.78"/>
    <x v="1436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s v="indie rock"/>
    <n v="115"/>
    <n v="57.25"/>
    <x v="1437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s v="indie rock"/>
    <n v="102"/>
    <n v="196.34"/>
    <x v="143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s v="indie rock"/>
    <n v="124"/>
    <n v="43"/>
    <x v="1439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s v="indie rock"/>
    <n v="102"/>
    <n v="35.549999999999997"/>
    <x v="144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s v="indie rock"/>
    <n v="145"/>
    <n v="68.81"/>
    <x v="144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s v="indie rock"/>
    <n v="133"/>
    <n v="28.57"/>
    <x v="144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s v="indie rock"/>
    <n v="109"/>
    <n v="50.63"/>
    <x v="1443"/>
    <d v="2012-10-06T09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s v="indie rock"/>
    <n v="137"/>
    <n v="54"/>
    <x v="1444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s v="indie rock"/>
    <n v="116"/>
    <n v="36.11"/>
    <x v="1445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s v="indie rock"/>
    <n v="241"/>
    <n v="23.15"/>
    <x v="144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s v="indie rock"/>
    <n v="114"/>
    <n v="104"/>
    <x v="1447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s v="indie rock"/>
    <n v="110"/>
    <n v="31.83"/>
    <x v="144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s v="indie rock"/>
    <n v="195"/>
    <n v="27.39"/>
    <x v="1449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s v="indie rock"/>
    <n v="103"/>
    <n v="56.36"/>
    <x v="145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s v="indie rock"/>
    <n v="103"/>
    <n v="77.349999999999994"/>
    <x v="1451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s v="indie rock"/>
    <n v="100"/>
    <n v="42.8"/>
    <x v="1452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s v="indie rock"/>
    <n v="127"/>
    <n v="48.85"/>
    <x v="1453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s v="indie rock"/>
    <n v="121"/>
    <n v="48.24"/>
    <x v="145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s v="indie rock"/>
    <n v="107"/>
    <n v="70.209999999999994"/>
    <x v="145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s v="indie rock"/>
    <n v="172"/>
    <n v="94.05"/>
    <x v="1456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s v="indie rock"/>
    <n v="124"/>
    <n v="80.27"/>
    <x v="1457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s v="indie rock"/>
    <n v="108"/>
    <n v="54.2"/>
    <x v="1458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s v="indie rock"/>
    <n v="117"/>
    <n v="60.27"/>
    <x v="1459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s v="indie rock"/>
    <n v="187"/>
    <n v="38.74"/>
    <x v="146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s v="indie rock"/>
    <n v="116"/>
    <n v="152.54"/>
    <x v="146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s v="indie rock"/>
    <n v="111"/>
    <n v="115.31"/>
    <x v="146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s v="indie rock"/>
    <n v="171"/>
    <n v="35.840000000000003"/>
    <x v="146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s v="indie rock"/>
    <n v="115"/>
    <n v="72.91"/>
    <x v="146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s v="indie rock"/>
    <n v="111"/>
    <n v="43.71"/>
    <x v="1465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s v="indie rock"/>
    <n v="113"/>
    <n v="34"/>
    <x v="146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s v="indie rock"/>
    <n v="108"/>
    <n v="70.650000000000006"/>
    <x v="146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s v="indie rock"/>
    <n v="124"/>
    <n v="89.3"/>
    <x v="1468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s v="indie rock"/>
    <n v="101"/>
    <n v="115.09"/>
    <x v="1469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s v="indie rock"/>
    <n v="104"/>
    <n v="62.12"/>
    <x v="147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s v="indie rock"/>
    <n v="116"/>
    <n v="46.2"/>
    <x v="1471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s v="indie rock"/>
    <n v="120"/>
    <n v="48.55"/>
    <x v="147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s v="indie rock"/>
    <n v="115"/>
    <n v="57.52"/>
    <x v="147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s v="indie rock"/>
    <n v="120"/>
    <n v="88.15"/>
    <x v="147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s v="indie rock"/>
    <n v="101"/>
    <n v="110.49"/>
    <x v="147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s v="indie rock"/>
    <n v="102"/>
    <n v="66.83"/>
    <x v="147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s v="indie rock"/>
    <n v="121"/>
    <n v="58.6"/>
    <x v="147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s v="indie rock"/>
    <n v="100"/>
    <n v="113.64"/>
    <x v="147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s v="indie rock"/>
    <n v="102"/>
    <n v="43.57"/>
    <x v="147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s v="indie rock"/>
    <n v="100"/>
    <n v="78.95"/>
    <x v="148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s v="indie rock"/>
    <n v="100"/>
    <n v="188.13"/>
    <x v="1481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s v="indie rock"/>
    <n v="132"/>
    <n v="63.03"/>
    <x v="148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s v="indie rock"/>
    <n v="137"/>
    <n v="30.37"/>
    <x v="1483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s v="indie rock"/>
    <n v="113"/>
    <n v="51.48"/>
    <x v="148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s v="indie rock"/>
    <n v="136"/>
    <n v="35.79"/>
    <x v="1485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s v="indie rock"/>
    <n v="146"/>
    <n v="98.82"/>
    <x v="1486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s v="indie rock"/>
    <n v="130"/>
    <n v="28"/>
    <x v="1487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s v="indie rock"/>
    <n v="254"/>
    <n v="51.31"/>
    <x v="1488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s v="indie rock"/>
    <n v="107"/>
    <n v="53.52"/>
    <x v="1489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s v="indie rock"/>
    <n v="108"/>
    <n v="37.15"/>
    <x v="149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s v="indie rock"/>
    <n v="107"/>
    <n v="89.9"/>
    <x v="1491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s v="indie rock"/>
    <n v="107"/>
    <n v="106.53"/>
    <x v="1492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s v="indie rock"/>
    <n v="100"/>
    <n v="52.82"/>
    <x v="14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s v="indie rock"/>
    <n v="107"/>
    <n v="54.62"/>
    <x v="149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s v="indie rock"/>
    <n v="100"/>
    <n v="27.27"/>
    <x v="1495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s v="indie rock"/>
    <n v="105"/>
    <n v="68.599999999999994"/>
    <x v="149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s v="indie rock"/>
    <n v="105"/>
    <n v="35.61"/>
    <x v="149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s v="indie rock"/>
    <n v="226"/>
    <n v="94.03"/>
    <x v="1498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s v="indie rock"/>
    <n v="101"/>
    <n v="526.46"/>
    <x v="1499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s v="indie rock"/>
    <n v="148"/>
    <n v="50.66"/>
    <x v="1500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s v="indie rock"/>
    <n v="135"/>
    <n v="79.180000000000007"/>
    <x v="1501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s v="indie rock"/>
    <n v="101"/>
    <n v="91.59"/>
    <x v="1502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s v="indie rock"/>
    <n v="101"/>
    <n v="116.96"/>
    <x v="1503"/>
    <d v="2014-01-01T23:08:5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s v="rock"/>
    <n v="116"/>
    <n v="35.619999999999997"/>
    <x v="1504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s v="rock"/>
    <n v="112"/>
    <n v="87.1"/>
    <x v="1505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s v="rock"/>
    <n v="132"/>
    <n v="75.11"/>
    <x v="1506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s v="rock"/>
    <n v="103"/>
    <n v="68.010000000000005"/>
    <x v="1507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s v="rock"/>
    <n v="139"/>
    <n v="29.62"/>
    <x v="150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s v="rock"/>
    <n v="147"/>
    <n v="91.63"/>
    <x v="1509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s v="rock"/>
    <n v="120"/>
    <n v="22.5"/>
    <x v="151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s v="rock"/>
    <n v="122"/>
    <n v="64.37"/>
    <x v="15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s v="rock"/>
    <n v="100"/>
    <n v="21.86"/>
    <x v="1512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s v="rock"/>
    <n v="181"/>
    <n v="33.32"/>
    <x v="1513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s v="rock"/>
    <n v="106"/>
    <n v="90.28"/>
    <x v="151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s v="rock"/>
    <n v="100"/>
    <n v="76.92"/>
    <x v="15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s v="rock"/>
    <n v="127"/>
    <n v="59.23"/>
    <x v="1516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s v="rock"/>
    <n v="103"/>
    <n v="65.38"/>
    <x v="151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s v="rock"/>
    <n v="250"/>
    <n v="67.31"/>
    <x v="1518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s v="rock"/>
    <n v="126"/>
    <n v="88.75"/>
    <x v="151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s v="rock"/>
    <n v="100"/>
    <n v="65.87"/>
    <x v="152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s v="rock"/>
    <n v="139"/>
    <n v="40.35"/>
    <x v="1521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s v="rock"/>
    <n v="161"/>
    <n v="76.86"/>
    <x v="152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s v="rock"/>
    <n v="107"/>
    <n v="68.709999999999994"/>
    <x v="1523"/>
    <d v="2015-11-13T17:04: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s v="electronic music"/>
    <n v="383"/>
    <n v="15.04"/>
    <x v="152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s v="electronic music"/>
    <n v="704"/>
    <n v="39.07"/>
    <x v="152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s v="electronic music"/>
    <n v="110"/>
    <n v="43.82"/>
    <x v="152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s v="electronic music"/>
    <n v="133"/>
    <n v="27.3"/>
    <x v="152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s v="electronic music"/>
    <n v="152"/>
    <n v="42.22"/>
    <x v="152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s v="electronic music"/>
    <n v="103"/>
    <n v="33.24"/>
    <x v="1529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s v="electronic music"/>
    <n v="100"/>
    <n v="285.70999999999998"/>
    <x v="153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s v="electronic music"/>
    <n v="102"/>
    <n v="42.33"/>
    <x v="1531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s v="electronic music"/>
    <n v="151"/>
    <n v="50.27"/>
    <x v="153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s v="electronic music"/>
    <n v="111"/>
    <n v="61.9"/>
    <x v="1533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s v="electronic music"/>
    <n v="196"/>
    <n v="40.75"/>
    <x v="153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s v="electronic music"/>
    <n v="114"/>
    <n v="55.8"/>
    <x v="153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s v="electronic music"/>
    <n v="200"/>
    <n v="10"/>
    <x v="153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s v="electronic music"/>
    <n v="293"/>
    <n v="73.13"/>
    <x v="1537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s v="electronic music"/>
    <n v="156"/>
    <n v="26.06"/>
    <x v="1538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s v="electronic music"/>
    <n v="106"/>
    <n v="22.64"/>
    <x v="1539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s v="electronic music"/>
    <n v="101"/>
    <n v="47.22"/>
    <x v="154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s v="electronic music"/>
    <n v="123"/>
    <n v="32.32"/>
    <x v="1541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s v="electronic music"/>
    <n v="102"/>
    <n v="53.42"/>
    <x v="154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s v="electronic music"/>
    <n v="101"/>
    <n v="51.3"/>
    <x v="1543"/>
    <d v="2013-07-27T01:27: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s v="rock"/>
    <n v="185"/>
    <n v="50.45"/>
    <x v="1544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s v="rock"/>
    <n v="185"/>
    <n v="115.83"/>
    <x v="154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s v="rock"/>
    <n v="101"/>
    <n v="63.03"/>
    <x v="1546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s v="rock"/>
    <n v="106"/>
    <n v="108.02"/>
    <x v="154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s v="rock"/>
    <n v="121"/>
    <n v="46.09"/>
    <x v="154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s v="rock"/>
    <n v="100"/>
    <n v="107.21"/>
    <x v="154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s v="rock"/>
    <n v="120"/>
    <n v="50.93"/>
    <x v="155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s v="rock"/>
    <n v="100"/>
    <n v="40.04"/>
    <x v="155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s v="rock"/>
    <n v="107"/>
    <n v="64.44"/>
    <x v="155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s v="rock"/>
    <n v="104"/>
    <n v="53.83"/>
    <x v="155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s v="rock"/>
    <n v="173"/>
    <n v="100.47"/>
    <x v="155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s v="rock"/>
    <n v="107"/>
    <n v="46.63"/>
    <x v="1555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s v="rock"/>
    <n v="108"/>
    <n v="34.07"/>
    <x v="155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s v="rock"/>
    <n v="146"/>
    <n v="65.209999999999994"/>
    <x v="155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s v="rock"/>
    <n v="125"/>
    <n v="44.21"/>
    <x v="155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s v="rock"/>
    <n v="149"/>
    <n v="71.97"/>
    <x v="1559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s v="rock"/>
    <n v="101"/>
    <n v="52.95"/>
    <x v="1560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s v="rock"/>
    <n v="105"/>
    <n v="109.45"/>
    <x v="156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s v="rock"/>
    <n v="350"/>
    <n v="75.040000000000006"/>
    <x v="156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s v="rock"/>
    <n v="101"/>
    <n v="115.71"/>
    <x v="1563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s v="indie rock"/>
    <n v="134"/>
    <n v="31.66"/>
    <x v="156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s v="indie rock"/>
    <n v="171"/>
    <n v="46.18"/>
    <x v="156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s v="indie rock"/>
    <n v="109"/>
    <n v="68.48"/>
    <x v="156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s v="indie rock"/>
    <n v="101"/>
    <n v="53.47"/>
    <x v="156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s v="indie rock"/>
    <n v="101"/>
    <n v="109.11"/>
    <x v="156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s v="indie rock"/>
    <n v="107"/>
    <n v="51.19"/>
    <x v="156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s v="indie rock"/>
    <n v="107"/>
    <n v="27.94"/>
    <x v="157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s v="indie rock"/>
    <n v="101"/>
    <n v="82.5"/>
    <x v="157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s v="indie rock"/>
    <n v="107"/>
    <n v="59.82"/>
    <x v="157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s v="indie rock"/>
    <n v="429"/>
    <n v="64.819999999999993"/>
    <x v="157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s v="indie rock"/>
    <n v="104"/>
    <n v="90.1"/>
    <x v="1574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s v="indie rock"/>
    <n v="108"/>
    <n v="40.96"/>
    <x v="1575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s v="indie rock"/>
    <n v="176"/>
    <n v="56"/>
    <x v="157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s v="indie rock"/>
    <n v="157"/>
    <n v="37.67"/>
    <x v="157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s v="indie rock"/>
    <n v="103"/>
    <n v="40.08"/>
    <x v="157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s v="indie rock"/>
    <n v="104"/>
    <n v="78.03"/>
    <x v="157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s v="indie rock"/>
    <n v="104"/>
    <n v="18.91"/>
    <x v="158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s v="indie rock"/>
    <n v="121"/>
    <n v="37.130000000000003"/>
    <x v="158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s v="indie rock"/>
    <n v="108"/>
    <n v="41.96"/>
    <x v="158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s v="indie rock"/>
    <n v="109"/>
    <n v="61.04"/>
    <x v="1583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s v="indie rock"/>
    <n v="104"/>
    <n v="90.52"/>
    <x v="158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s v="indie rock"/>
    <n v="111"/>
    <n v="28.88"/>
    <x v="1585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s v="indie rock"/>
    <n v="116"/>
    <n v="31"/>
    <x v="1586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s v="indie rock"/>
    <n v="111"/>
    <n v="51.67"/>
    <x v="158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s v="indie rock"/>
    <n v="180"/>
    <n v="26.27"/>
    <x v="158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s v="indie rock"/>
    <n v="100"/>
    <n v="48.08"/>
    <x v="1589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s v="indie rock"/>
    <n v="119"/>
    <n v="27.56"/>
    <x v="159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s v="indie rock"/>
    <n v="107"/>
    <n v="36.97"/>
    <x v="159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s v="indie rock"/>
    <n v="114"/>
    <n v="29.02"/>
    <x v="159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s v="indie rock"/>
    <n v="103"/>
    <n v="28.66"/>
    <x v="159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s v="indie rock"/>
    <n v="128"/>
    <n v="37.65"/>
    <x v="159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s v="indie rock"/>
    <n v="136"/>
    <n v="97.9"/>
    <x v="159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s v="indie rock"/>
    <n v="100"/>
    <n v="42.55"/>
    <x v="15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s v="indie rock"/>
    <n v="100"/>
    <n v="131.58000000000001"/>
    <x v="159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s v="indie rock"/>
    <n v="105"/>
    <n v="32.32"/>
    <x v="15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s v="indie rock"/>
    <n v="105"/>
    <n v="61.1"/>
    <x v="1599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s v="indie rock"/>
    <n v="171"/>
    <n v="31.34"/>
    <x v="160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s v="indie rock"/>
    <n v="128"/>
    <n v="129.11000000000001"/>
    <x v="1601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s v="indie rock"/>
    <n v="133"/>
    <n v="25.02"/>
    <x v="160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s v="indie rock"/>
    <n v="100"/>
    <n v="250"/>
    <x v="160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s v="indie rock"/>
    <n v="113"/>
    <n v="47.54"/>
    <x v="160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s v="indie rock"/>
    <n v="100"/>
    <n v="40.04"/>
    <x v="160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s v="indie rock"/>
    <n v="114"/>
    <n v="65.84"/>
    <x v="160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s v="indie rock"/>
    <n v="119"/>
    <n v="46.4"/>
    <x v="160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s v="indie rock"/>
    <n v="103"/>
    <n v="50.37"/>
    <x v="160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s v="indie rock"/>
    <n v="266"/>
    <n v="26.57"/>
    <x v="1609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s v="indie rock"/>
    <n v="100"/>
    <n v="39.49"/>
    <x v="161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s v="indie rock"/>
    <n v="107"/>
    <n v="49.25"/>
    <x v="161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s v="indie rock"/>
    <n v="134"/>
    <n v="62.38"/>
    <x v="161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s v="indie rock"/>
    <n v="121"/>
    <n v="37.94"/>
    <x v="161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s v="indie rock"/>
    <n v="103"/>
    <n v="51.6"/>
    <x v="161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s v="indie rock"/>
    <n v="125"/>
    <n v="27.78"/>
    <x v="161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s v="indie rock"/>
    <n v="129"/>
    <n v="99.38"/>
    <x v="1616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s v="indie rock"/>
    <n v="101"/>
    <n v="38.85"/>
    <x v="161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s v="indie rock"/>
    <n v="128"/>
    <n v="45.55"/>
    <x v="161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s v="indie rock"/>
    <n v="100"/>
    <n v="600"/>
    <x v="161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s v="indie rock"/>
    <n v="113"/>
    <n v="80.55"/>
    <x v="162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s v="indie rock"/>
    <n v="106"/>
    <n v="52.8"/>
    <x v="162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s v="indie rock"/>
    <n v="203"/>
    <n v="47.68"/>
    <x v="162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s v="indie rock"/>
    <n v="113"/>
    <n v="23.45"/>
    <x v="1623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s v="classical music"/>
    <n v="109"/>
    <n v="103.68"/>
    <x v="162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s v="classical music"/>
    <n v="100"/>
    <n v="185.19"/>
    <x v="162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s v="classical music"/>
    <n v="156"/>
    <n v="54.15"/>
    <x v="1626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s v="classical music"/>
    <n v="102"/>
    <n v="177.21"/>
    <x v="162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s v="classical music"/>
    <n v="100"/>
    <n v="100.33"/>
    <x v="162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s v="classical music"/>
    <n v="113"/>
    <n v="136.91"/>
    <x v="162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s v="classical music"/>
    <n v="102"/>
    <n v="57.54"/>
    <x v="163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s v="classical music"/>
    <n v="107"/>
    <n v="52.96"/>
    <x v="1631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s v="classical music"/>
    <n v="104"/>
    <n v="82.33"/>
    <x v="163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s v="classical music"/>
    <n v="100"/>
    <n v="135.41999999999999"/>
    <x v="163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s v="classical music"/>
    <n v="100"/>
    <n v="74.069999999999993"/>
    <x v="163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s v="classical music"/>
    <n v="126"/>
    <n v="84.08"/>
    <x v="163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s v="classical music"/>
    <n v="111"/>
    <n v="61.03"/>
    <x v="163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s v="classical music"/>
    <n v="105"/>
    <n v="150"/>
    <x v="1637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s v="classical music"/>
    <n v="104"/>
    <n v="266.08999999999997"/>
    <x v="163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s v="classical music"/>
    <n v="116"/>
    <n v="7.25"/>
    <x v="163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s v="classical music"/>
    <n v="110"/>
    <n v="100"/>
    <x v="1640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s v="classical music"/>
    <n v="113"/>
    <n v="109.96"/>
    <x v="164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s v="classical music"/>
    <n v="100"/>
    <n v="169.92"/>
    <x v="164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s v="classical music"/>
    <n v="103"/>
    <n v="95.74"/>
    <x v="1643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s v="classical music"/>
    <n v="107"/>
    <n v="59.46"/>
    <x v="164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s v="classical music"/>
    <n v="104"/>
    <n v="55.77"/>
    <x v="164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s v="classical music"/>
    <n v="156"/>
    <n v="30.08"/>
    <x v="1646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s v="classical music"/>
    <n v="101"/>
    <n v="88.44"/>
    <x v="1647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s v="classical music"/>
    <n v="195"/>
    <n v="64.03"/>
    <x v="164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s v="classical music"/>
    <n v="112"/>
    <n v="60.15"/>
    <x v="164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s v="classical music"/>
    <n v="120"/>
    <n v="49.19"/>
    <x v="165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s v="classical music"/>
    <n v="102"/>
    <n v="165.16"/>
    <x v="1651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s v="classical music"/>
    <n v="103"/>
    <n v="43.62"/>
    <x v="165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s v="classical music"/>
    <n v="101"/>
    <n v="43.7"/>
    <x v="1653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s v="classical music"/>
    <n v="103"/>
    <n v="67.42"/>
    <x v="1654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s v="classical music"/>
    <n v="107"/>
    <n v="177.5"/>
    <x v="165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s v="classical music"/>
    <n v="156"/>
    <n v="38.880000000000003"/>
    <x v="165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s v="classical music"/>
    <n v="123"/>
    <n v="54.99"/>
    <x v="165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s v="classical music"/>
    <n v="107"/>
    <n v="61.34"/>
    <x v="165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s v="classical music"/>
    <n v="106"/>
    <n v="23.12"/>
    <x v="1659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s v="classical music"/>
    <n v="118"/>
    <n v="29.61"/>
    <x v="1660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s v="classical music"/>
    <n v="109"/>
    <n v="75.61"/>
    <x v="1661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s v="classical music"/>
    <n v="111"/>
    <n v="35.6"/>
    <x v="166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s v="classical music"/>
    <n v="100"/>
    <n v="143"/>
    <x v="1663"/>
    <d v="2015-03-06T22:49:3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5"/>
    <s v="photobooks"/>
    <n v="105"/>
    <n v="61.56"/>
    <x v="166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5"/>
    <s v="photobooks"/>
    <n v="105"/>
    <n v="118.74"/>
    <x v="166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"/>
    <s v="photobooks"/>
    <n v="107"/>
    <n v="65.08"/>
    <x v="166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5"/>
    <s v="photobooks"/>
    <n v="104"/>
    <n v="130.16"/>
    <x v="166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5"/>
    <s v="photobooks"/>
    <n v="161"/>
    <n v="37.78"/>
    <x v="166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5"/>
    <s v="photobooks"/>
    <n v="108"/>
    <n v="112.79"/>
    <x v="166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5"/>
    <s v="photobooks"/>
    <n v="135"/>
    <n v="51.92"/>
    <x v="167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5"/>
    <s v="photobooks"/>
    <n v="109"/>
    <n v="89.24"/>
    <x v="167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5"/>
    <s v="photobooks"/>
    <n v="290"/>
    <n v="19.329999999999998"/>
    <x v="167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5"/>
    <s v="photobooks"/>
    <n v="104"/>
    <n v="79.97"/>
    <x v="167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5"/>
    <s v="photobooks"/>
    <n v="322"/>
    <n v="56.41"/>
    <x v="167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8"/>
    <s v="EUR"/>
    <n v="1450602000"/>
    <n v="1445415653"/>
    <b v="0"/>
    <n v="170"/>
    <b v="1"/>
    <s v="photography/photobooks"/>
    <x v="5"/>
    <s v="photobooks"/>
    <n v="135"/>
    <n v="79.41"/>
    <x v="167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5"/>
    <s v="photobooks"/>
    <n v="270"/>
    <n v="76.44"/>
    <x v="167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5"/>
    <s v="photobooks"/>
    <n v="253"/>
    <n v="121"/>
    <x v="167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5"/>
    <s v="photobooks"/>
    <n v="261"/>
    <n v="54.62"/>
    <x v="167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5"/>
    <s v="photobooks"/>
    <n v="101"/>
    <n v="299.22000000000003"/>
    <x v="167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5"/>
    <s v="photobooks"/>
    <n v="126"/>
    <n v="58.53"/>
    <x v="168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5"/>
    <s v="photobooks"/>
    <n v="102"/>
    <n v="55.37"/>
    <x v="168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5"/>
    <s v="photobooks"/>
    <n v="199"/>
    <n v="183.8"/>
    <x v="168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5"/>
    <s v="photobooks"/>
    <n v="102"/>
    <n v="165.35"/>
    <x v="168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5"/>
    <s v="photobooks"/>
    <n v="103"/>
    <n v="234.79"/>
    <x v="168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5"/>
    <s v="photobooks"/>
    <n v="101"/>
    <n v="211.48"/>
    <x v="168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x v="5"/>
    <s v="photobooks"/>
    <n v="115"/>
    <n v="32.340000000000003"/>
    <x v="1686"/>
    <d v="2017-03-11T13:29:00"/>
  </r>
  <r>
    <n v="1207"/>
    <s v="ITALIANA"/>
    <s v="A humanistic photo book about ancestral &amp; post-modern Italy."/>
    <n v="16700"/>
    <n v="17396"/>
    <x v="0"/>
    <x v="18"/>
    <s v="EUR"/>
    <n v="1459418400"/>
    <n v="1456827573"/>
    <b v="0"/>
    <n v="141"/>
    <b v="1"/>
    <s v="photography/photobooks"/>
    <x v="5"/>
    <s v="photobooks"/>
    <n v="104"/>
    <n v="123.38"/>
    <x v="168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5"/>
    <s v="photobooks"/>
    <n v="155"/>
    <n v="207.07"/>
    <x v="168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5"/>
    <s v="photobooks"/>
    <n v="106"/>
    <n v="138.26"/>
    <x v="168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5"/>
    <s v="photobooks"/>
    <n v="254"/>
    <n v="493.82"/>
    <x v="169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5"/>
    <s v="photobooks"/>
    <n v="101"/>
    <n v="168.5"/>
    <x v="169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5"/>
    <s v="photobooks"/>
    <n v="129"/>
    <n v="38.869999999999997"/>
    <x v="169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5"/>
    <s v="photobooks"/>
    <n v="102"/>
    <n v="61.53"/>
    <x v="169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5"/>
    <s v="photobooks"/>
    <n v="132"/>
    <n v="105.44"/>
    <x v="169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5"/>
    <s v="photobooks"/>
    <n v="786"/>
    <n v="71.59"/>
    <x v="169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5"/>
    <s v="photobooks"/>
    <n v="146"/>
    <n v="91.88"/>
    <x v="169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5"/>
    <s v="photobooks"/>
    <n v="103"/>
    <n v="148.57"/>
    <x v="169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5"/>
    <s v="photobooks"/>
    <n v="172"/>
    <n v="174.21"/>
    <x v="169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5"/>
    <s v="photobooks"/>
    <n v="159"/>
    <n v="102.86"/>
    <x v="169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5"/>
    <s v="photobooks"/>
    <n v="104"/>
    <n v="111.18"/>
    <x v="170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5"/>
    <s v="photobooks"/>
    <n v="111"/>
    <n v="23.8"/>
    <x v="170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5"/>
    <s v="photobooks"/>
    <n v="280"/>
    <n v="81.27"/>
    <x v="170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5"/>
    <s v="photobooks"/>
    <n v="112"/>
    <n v="116.21"/>
    <x v="1703"/>
    <d v="2016-11-10T05:15:09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5"/>
    <s v="photobooks"/>
    <n v="166"/>
    <n v="97.73"/>
    <x v="1704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5"/>
    <s v="photobooks"/>
    <n v="101"/>
    <n v="67.84"/>
    <x v="1705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4"/>
    <s v="EUR"/>
    <n v="1477210801"/>
    <n v="1472026801"/>
    <b v="1"/>
    <n v="71"/>
    <b v="1"/>
    <s v="photography/photobooks"/>
    <x v="5"/>
    <s v="photobooks"/>
    <n v="108"/>
    <n v="56.98"/>
    <x v="1706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5"/>
    <s v="photobooks"/>
    <n v="278"/>
    <n v="67.16"/>
    <x v="1707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5"/>
    <s v="photobooks"/>
    <n v="104"/>
    <n v="48.04"/>
    <x v="1708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5"/>
    <s v="photobooks"/>
    <n v="111"/>
    <n v="38.86"/>
    <x v="1709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5"/>
    <s v="photobooks"/>
    <n v="215"/>
    <n v="78.180000000000007"/>
    <x v="171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5"/>
    <s v="photobooks"/>
    <n v="111"/>
    <n v="97.11"/>
    <x v="171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5"/>
    <s v="photobooks"/>
    <n v="124"/>
    <n v="110.39"/>
    <x v="171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5"/>
    <s v="photobooks"/>
    <n v="101"/>
    <n v="39.92"/>
    <x v="171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5"/>
    <s v="photobooks"/>
    <n v="112"/>
    <n v="75.98"/>
    <x v="171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5"/>
    <s v="photobooks"/>
    <n v="559"/>
    <n v="58.38"/>
    <x v="1715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5"/>
    <s v="photobooks"/>
    <n v="150"/>
    <n v="55.82"/>
    <x v="171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5"/>
    <s v="photobooks"/>
    <n v="106"/>
    <n v="151.24"/>
    <x v="1717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5"/>
    <s v="photobooks"/>
    <n v="157"/>
    <n v="849.67"/>
    <x v="1718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5"/>
    <s v="photobooks"/>
    <n v="109"/>
    <n v="159.24"/>
    <x v="171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5"/>
    <s v="photobooks"/>
    <n v="162"/>
    <n v="39.51"/>
    <x v="1720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5"/>
    <s v="photobooks"/>
    <n v="205"/>
    <n v="130.53"/>
    <x v="172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5"/>
    <s v="photobooks"/>
    <n v="103"/>
    <n v="64.16"/>
    <x v="1722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5"/>
    <s v="photobooks"/>
    <n v="103"/>
    <n v="111.53"/>
    <x v="172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5"/>
    <s v="photobooks"/>
    <n v="107"/>
    <n v="170.45"/>
    <x v="172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5"/>
    <s v="photobooks"/>
    <n v="139"/>
    <n v="133.74"/>
    <x v="172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5"/>
    <s v="photobooks"/>
    <n v="125"/>
    <n v="95.83"/>
    <x v="172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5"/>
    <s v="photobooks"/>
    <n v="207"/>
    <n v="221.79"/>
    <x v="172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5"/>
    <s v="photobooks"/>
    <n v="174"/>
    <n v="32.32"/>
    <x v="172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5"/>
    <s v="photobooks"/>
    <n v="120"/>
    <n v="98.84"/>
    <x v="1729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s v="photobooks"/>
    <n v="110"/>
    <n v="55.22"/>
    <x v="1730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5"/>
    <s v="photobooks"/>
    <n v="282"/>
    <n v="52.79"/>
    <x v="173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5"/>
    <s v="photobooks"/>
    <n v="101"/>
    <n v="135.66999999999999"/>
    <x v="173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5"/>
    <s v="photobooks"/>
    <n v="135"/>
    <n v="53.99"/>
    <x v="1733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5"/>
    <s v="photobooks"/>
    <n v="176"/>
    <n v="56.64"/>
    <x v="173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5"/>
    <s v="photobooks"/>
    <n v="484"/>
    <n v="82.32"/>
    <x v="173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5"/>
    <s v="photobooks"/>
    <n v="145"/>
    <n v="88.26"/>
    <x v="173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5"/>
    <s v="photobooks"/>
    <n v="418"/>
    <n v="84.91"/>
    <x v="1737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5"/>
    <s v="photobooks"/>
    <n v="132"/>
    <n v="48.15"/>
    <x v="1738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5"/>
    <s v="photobooks"/>
    <n v="250"/>
    <n v="66.02"/>
    <x v="173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5"/>
    <s v="photobooks"/>
    <n v="180"/>
    <n v="96.38"/>
    <x v="174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5"/>
    <s v="photobooks"/>
    <n v="103"/>
    <n v="156.16999999999999"/>
    <x v="174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5"/>
    <s v="photobooks"/>
    <n v="136"/>
    <n v="95.76"/>
    <x v="174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5"/>
    <s v="photobooks"/>
    <n v="118"/>
    <n v="180.41"/>
    <x v="174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"/>
    <s v="nature"/>
    <n v="0"/>
    <n v="3"/>
    <x v="174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5"/>
    <s v="nature"/>
    <n v="4"/>
    <n v="20"/>
    <x v="174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"/>
    <s v="nature"/>
    <n v="0"/>
    <n v="10"/>
    <x v="1746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"/>
    <s v="nature"/>
    <n v="0"/>
    <n v="0"/>
    <x v="1747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"/>
    <s v="nature"/>
    <n v="0"/>
    <n v="1"/>
    <x v="1748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5"/>
    <s v="nature"/>
    <n v="29"/>
    <n v="26.27"/>
    <x v="174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"/>
    <s v="nature"/>
    <n v="0"/>
    <n v="0"/>
    <x v="1750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5"/>
    <s v="nature"/>
    <n v="9"/>
    <n v="60"/>
    <x v="1751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5"/>
    <s v="nature"/>
    <n v="34"/>
    <n v="28.33"/>
    <x v="175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"/>
    <s v="nature"/>
    <n v="13"/>
    <n v="14.43"/>
    <x v="1753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"/>
    <s v="nature"/>
    <n v="0"/>
    <n v="0"/>
    <x v="175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5"/>
    <s v="nature"/>
    <n v="49"/>
    <n v="132.19"/>
    <x v="175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"/>
    <s v="nature"/>
    <n v="0"/>
    <n v="0"/>
    <x v="175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"/>
    <s v="nature"/>
    <n v="0"/>
    <n v="0"/>
    <x v="1757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"/>
    <s v="nature"/>
    <n v="0"/>
    <n v="0"/>
    <x v="1758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5"/>
    <s v="nature"/>
    <n v="45"/>
    <n v="56.42"/>
    <x v="1759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5"/>
    <s v="nature"/>
    <n v="4"/>
    <n v="100"/>
    <x v="1760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5"/>
    <s v="nature"/>
    <n v="5"/>
    <n v="11.67"/>
    <x v="1761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"/>
    <s v="nature"/>
    <n v="0"/>
    <n v="50"/>
    <x v="176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5"/>
    <s v="nature"/>
    <n v="4"/>
    <n v="23.5"/>
    <x v="1763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5"/>
    <s v="places"/>
    <n v="1"/>
    <n v="5"/>
    <x v="1764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5"/>
    <s v="places"/>
    <n v="9"/>
    <n v="31"/>
    <x v="176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"/>
    <s v="places"/>
    <n v="0"/>
    <n v="15"/>
    <x v="176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"/>
    <s v="places"/>
    <n v="0"/>
    <n v="0"/>
    <x v="1767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5"/>
    <s v="places"/>
    <n v="79"/>
    <n v="131.66999999999999"/>
    <x v="176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"/>
    <s v="places"/>
    <n v="0"/>
    <n v="0"/>
    <x v="176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"/>
    <s v="places"/>
    <n v="0"/>
    <n v="1"/>
    <x v="1770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"/>
    <s v="places"/>
    <n v="0"/>
    <n v="0"/>
    <x v="1771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"/>
    <s v="places"/>
    <n v="0"/>
    <n v="0"/>
    <x v="1772"/>
    <d v="2015-10-09T23:38:06"/>
  </r>
  <r>
    <n v="1590"/>
    <s v="An Italian Adventure"/>
    <s v="Discover Italy through photography."/>
    <n v="60000"/>
    <n v="1020"/>
    <x v="2"/>
    <x v="18"/>
    <s v="EUR"/>
    <n v="1443040464"/>
    <n v="1440448464"/>
    <b v="0"/>
    <n v="2"/>
    <b v="0"/>
    <s v="photography/places"/>
    <x v="5"/>
    <s v="places"/>
    <n v="2"/>
    <n v="510"/>
    <x v="177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5"/>
    <s v="places"/>
    <n v="29"/>
    <n v="44.48"/>
    <x v="1774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"/>
    <s v="places"/>
    <n v="0"/>
    <n v="0"/>
    <x v="177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"/>
    <s v="places"/>
    <n v="0"/>
    <n v="1"/>
    <x v="1776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5"/>
    <s v="places"/>
    <n v="21"/>
    <n v="20.5"/>
    <x v="177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"/>
    <s v="places"/>
    <n v="0"/>
    <n v="40"/>
    <x v="177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"/>
    <s v="places"/>
    <n v="2"/>
    <n v="25"/>
    <x v="177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"/>
    <s v="places"/>
    <n v="0"/>
    <n v="0"/>
    <x v="178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"/>
    <s v="places"/>
    <n v="0"/>
    <n v="1"/>
    <x v="1781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"/>
    <s v="places"/>
    <n v="0"/>
    <n v="0"/>
    <x v="178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5"/>
    <s v="places"/>
    <n v="7"/>
    <n v="40.78"/>
    <x v="1783"/>
    <d v="2014-07-15T05:11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5"/>
    <s v="photobooks"/>
    <n v="111"/>
    <n v="25.58"/>
    <x v="1784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5"/>
    <s v="photobooks"/>
    <n v="109"/>
    <n v="63.97"/>
    <x v="1785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5"/>
    <s v="photobooks"/>
    <n v="100"/>
    <n v="89.93"/>
    <x v="178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5"/>
    <s v="photobooks"/>
    <n v="118"/>
    <n v="93.07"/>
    <x v="178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5"/>
    <s v="photobooks"/>
    <n v="114"/>
    <n v="89.67"/>
    <x v="178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5"/>
    <s v="photobooks"/>
    <n v="148"/>
    <n v="207.62"/>
    <x v="178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5"/>
    <s v="photobooks"/>
    <n v="105"/>
    <n v="59.41"/>
    <x v="179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5"/>
    <s v="photobooks"/>
    <n v="130"/>
    <n v="358.97"/>
    <x v="1791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5"/>
    <s v="photobooks"/>
    <n v="123"/>
    <n v="94.74"/>
    <x v="179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5"/>
    <s v="photobooks"/>
    <n v="202"/>
    <n v="80.650000000000006"/>
    <x v="1793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5"/>
    <s v="photobooks"/>
    <n v="103"/>
    <n v="168.69"/>
    <x v="1794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5"/>
    <s v="photobooks"/>
    <n v="260"/>
    <n v="34.69"/>
    <x v="179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5"/>
    <s v="photobooks"/>
    <n v="108"/>
    <n v="462.86"/>
    <x v="179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5"/>
    <s v="photobooks"/>
    <n v="111"/>
    <n v="104.39"/>
    <x v="179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5"/>
    <s v="photobooks"/>
    <n v="120"/>
    <n v="7.5"/>
    <x v="179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5"/>
    <s v="photobooks"/>
    <n v="103"/>
    <n v="47.13"/>
    <x v="179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5"/>
    <s v="photobooks"/>
    <n v="116"/>
    <n v="414.29"/>
    <x v="180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5"/>
    <s v="photobooks"/>
    <n v="115"/>
    <n v="42.48"/>
    <x v="1801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5"/>
    <s v="photobooks"/>
    <n v="107"/>
    <n v="108.78"/>
    <x v="180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5"/>
    <s v="photobooks"/>
    <n v="165"/>
    <n v="81.099999999999994"/>
    <x v="180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5"/>
    <s v="photobooks"/>
    <n v="155"/>
    <n v="51.67"/>
    <x v="1804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5"/>
    <s v="photobooks"/>
    <n v="885"/>
    <n v="35.4"/>
    <x v="18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5"/>
    <s v="photobooks"/>
    <n v="102"/>
    <n v="103.64"/>
    <x v="180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5"/>
    <s v="photobooks"/>
    <n v="20"/>
    <n v="55.28"/>
    <x v="180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5"/>
    <s v="photobooks"/>
    <n v="59"/>
    <n v="72.17"/>
    <x v="1808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"/>
    <s v="photobooks"/>
    <n v="0"/>
    <n v="0"/>
    <x v="180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5"/>
    <s v="photobooks"/>
    <n v="46"/>
    <n v="58.62"/>
    <x v="181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5"/>
    <s v="photobooks"/>
    <n v="4"/>
    <n v="12.47"/>
    <x v="181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"/>
    <s v="photobooks"/>
    <n v="3"/>
    <n v="49.14"/>
    <x v="181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5"/>
    <s v="photobooks"/>
    <n v="57"/>
    <n v="150.5"/>
    <x v="181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5"/>
    <s v="photobooks"/>
    <n v="21"/>
    <n v="35.799999999999997"/>
    <x v="1814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5"/>
    <s v="photobooks"/>
    <n v="16"/>
    <n v="45.16"/>
    <x v="181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"/>
    <s v="photobooks"/>
    <n v="6"/>
    <n v="98.79"/>
    <x v="181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5"/>
    <s v="photobooks"/>
    <n v="46"/>
    <n v="88.31"/>
    <x v="181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5"/>
    <s v="photobooks"/>
    <n v="65"/>
    <n v="170.63"/>
    <x v="181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5"/>
    <s v="photobooks"/>
    <n v="7"/>
    <n v="83.75"/>
    <x v="181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"/>
    <s v="photobooks"/>
    <n v="14"/>
    <n v="65.099999999999994"/>
    <x v="18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"/>
    <s v="photobooks"/>
    <n v="2"/>
    <n v="66.33"/>
    <x v="182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5"/>
    <s v="photobooks"/>
    <n v="36"/>
    <n v="104.89"/>
    <x v="18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5"/>
    <s v="photobooks"/>
    <n v="40"/>
    <n v="78.44"/>
    <x v="182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5"/>
    <s v="photobooks"/>
    <n v="26"/>
    <n v="59.04"/>
    <x v="182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5"/>
    <s v="photobooks"/>
    <n v="15"/>
    <n v="71.34"/>
    <x v="182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5"/>
    <s v="photobooks"/>
    <n v="24"/>
    <n v="51.23"/>
    <x v="182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5"/>
    <s v="photobooks"/>
    <n v="40"/>
    <n v="60.24"/>
    <x v="182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5"/>
    <s v="photobooks"/>
    <n v="20"/>
    <n v="44.94"/>
    <x v="182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5"/>
    <s v="photobooks"/>
    <n v="48"/>
    <n v="31.21"/>
    <x v="1829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5"/>
    <s v="photobooks"/>
    <n v="15"/>
    <n v="63.88"/>
    <x v="1830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5"/>
    <s v="photobooks"/>
    <n v="1"/>
    <n v="19"/>
    <x v="183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5"/>
    <s v="photobooks"/>
    <n v="1"/>
    <n v="10"/>
    <x v="183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5"/>
    <s v="photobooks"/>
    <n v="5"/>
    <n v="109.07"/>
    <x v="1833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5"/>
    <s v="photobooks"/>
    <n v="4"/>
    <n v="26.75"/>
    <x v="183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5"/>
    <s v="photobooks"/>
    <n v="61"/>
    <n v="109.94"/>
    <x v="183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5"/>
    <s v="photobooks"/>
    <n v="1"/>
    <n v="20"/>
    <x v="183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"/>
    <s v="photobooks"/>
    <n v="11"/>
    <n v="55.39"/>
    <x v="1837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5"/>
    <s v="photobooks"/>
    <n v="39"/>
    <n v="133.9"/>
    <x v="183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5"/>
    <s v="photobooks"/>
    <n v="22"/>
    <n v="48.72"/>
    <x v="183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5"/>
    <s v="photobooks"/>
    <n v="68"/>
    <n v="48.25"/>
    <x v="184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"/>
    <s v="photobooks"/>
    <n v="14"/>
    <n v="58.97"/>
    <x v="1841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"/>
    <s v="photobooks"/>
    <n v="2"/>
    <n v="11.64"/>
    <x v="184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5"/>
    <s v="photobooks"/>
    <n v="20"/>
    <n v="83.72"/>
    <x v="184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"/>
    <s v="photobooks"/>
    <n v="14"/>
    <n v="63.65"/>
    <x v="1844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5"/>
    <s v="photobooks"/>
    <n v="48"/>
    <n v="94.28"/>
    <x v="184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5"/>
    <s v="photobooks"/>
    <n v="31"/>
    <n v="71.87"/>
    <x v="184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5"/>
    <s v="photobooks"/>
    <n v="35"/>
    <n v="104.85"/>
    <x v="184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5"/>
    <s v="photobooks"/>
    <n v="36"/>
    <n v="67.14"/>
    <x v="184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"/>
    <s v="photobooks"/>
    <n v="3"/>
    <n v="73.88"/>
    <x v="184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"/>
    <s v="photobooks"/>
    <n v="11"/>
    <n v="69.13"/>
    <x v="185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5"/>
    <s v="photobooks"/>
    <n v="41"/>
    <n v="120.77"/>
    <x v="185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"/>
    <s v="photobooks"/>
    <n v="11"/>
    <n v="42.22"/>
    <x v="1852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"/>
    <s v="photobooks"/>
    <n v="3"/>
    <n v="7.5"/>
    <x v="1853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"/>
    <s v="photobooks"/>
    <n v="0"/>
    <n v="1.54"/>
    <x v="185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"/>
    <s v="photobooks"/>
    <n v="13"/>
    <n v="37.61"/>
    <x v="1855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"/>
    <s v="photobooks"/>
    <n v="0"/>
    <n v="0"/>
    <x v="185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5"/>
    <s v="photobooks"/>
    <n v="49"/>
    <n v="42.16"/>
    <x v="185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"/>
    <s v="photobooks"/>
    <n v="0"/>
    <n v="0"/>
    <x v="1858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5"/>
    <s v="CHF"/>
    <n v="1469473200"/>
    <n v="1467061303"/>
    <b v="0"/>
    <n v="6"/>
    <b v="0"/>
    <s v="photography/photobooks"/>
    <x v="5"/>
    <s v="photobooks"/>
    <n v="2"/>
    <n v="84.83"/>
    <x v="1859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5"/>
    <s v="photobooks"/>
    <n v="52"/>
    <n v="94.19"/>
    <x v="1860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"/>
    <s v="photobooks"/>
    <n v="0"/>
    <n v="0"/>
    <x v="186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"/>
    <s v="photobooks"/>
    <n v="2"/>
    <n v="6.25"/>
    <x v="186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5"/>
    <s v="photobooks"/>
    <n v="7"/>
    <n v="213.38"/>
    <x v="1863"/>
    <d v="2015-04-01T01:01: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5"/>
    <s v="people"/>
    <n v="5"/>
    <n v="31.75"/>
    <x v="186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"/>
    <s v="people"/>
    <n v="0"/>
    <n v="0"/>
    <x v="186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5"/>
    <s v="people"/>
    <n v="4"/>
    <n v="88.69"/>
    <x v="186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5"/>
    <s v="people"/>
    <n v="21"/>
    <n v="453.14"/>
    <x v="186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"/>
    <s v="people"/>
    <n v="3"/>
    <n v="12.75"/>
    <x v="186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"/>
    <s v="people"/>
    <n v="0"/>
    <n v="1"/>
    <x v="1869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5"/>
    <s v="people"/>
    <n v="42"/>
    <n v="83.43"/>
    <x v="1870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"/>
    <s v="people"/>
    <n v="0"/>
    <n v="25"/>
    <x v="187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5"/>
    <s v="people"/>
    <n v="1"/>
    <n v="50"/>
    <x v="187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5"/>
    <s v="people"/>
    <n v="17"/>
    <n v="101.8"/>
    <x v="1873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5"/>
    <s v="people"/>
    <n v="7"/>
    <n v="46.67"/>
    <x v="1874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"/>
    <s v="people"/>
    <n v="0"/>
    <n v="1"/>
    <x v="187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"/>
    <s v="people"/>
    <n v="0"/>
    <n v="0"/>
    <x v="187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"/>
    <s v="people"/>
    <n v="0"/>
    <n v="0"/>
    <x v="187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"/>
    <s v="people"/>
    <n v="8"/>
    <n v="26"/>
    <x v="187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"/>
    <s v="people"/>
    <n v="0"/>
    <n v="0"/>
    <x v="187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"/>
    <s v="people"/>
    <n v="0"/>
    <n v="0"/>
    <x v="188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5"/>
    <s v="people"/>
    <n v="26"/>
    <n v="218.33"/>
    <x v="1881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5"/>
    <s v="people"/>
    <n v="1"/>
    <n v="33.71"/>
    <x v="188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"/>
    <s v="people"/>
    <n v="13"/>
    <n v="25"/>
    <x v="1883"/>
    <d v="2016-01-06T22:50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6"/>
    <s v="nonfiction"/>
    <n v="144"/>
    <n v="66.709999999999994"/>
    <x v="1884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6"/>
    <s v="nonfiction"/>
    <n v="122"/>
    <n v="84.14"/>
    <x v="1885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6"/>
    <s v="nonfiction"/>
    <n v="132"/>
    <n v="215.73"/>
    <x v="1886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6"/>
    <s v="nonfiction"/>
    <n v="109"/>
    <n v="54.69"/>
    <x v="1887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6"/>
    <s v="nonfiction"/>
    <n v="105"/>
    <n v="51.63"/>
    <x v="1888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6"/>
    <s v="nonfiction"/>
    <n v="100"/>
    <n v="143.36000000000001"/>
    <x v="188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6"/>
    <s v="nonfiction"/>
    <n v="101"/>
    <n v="72.430000000000007"/>
    <x v="189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6"/>
    <s v="nonfiction"/>
    <n v="156"/>
    <n v="36.53"/>
    <x v="189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s v="nonfiction"/>
    <n v="106"/>
    <n v="60.9"/>
    <x v="189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6"/>
    <s v="nonfiction"/>
    <n v="131"/>
    <n v="43.55"/>
    <x v="1893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6"/>
    <s v="nonfiction"/>
    <n v="132"/>
    <n v="99.77"/>
    <x v="189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6"/>
    <s v="nonfiction"/>
    <n v="126"/>
    <n v="88.73"/>
    <x v="1895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6"/>
    <s v="nonfiction"/>
    <n v="160"/>
    <n v="4.92"/>
    <x v="1896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6"/>
    <s v="nonfiction"/>
    <n v="120"/>
    <n v="17.82"/>
    <x v="1897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6"/>
    <s v="nonfiction"/>
    <n v="126"/>
    <n v="187.19"/>
    <x v="1898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6"/>
    <s v="nonfiction"/>
    <n v="114"/>
    <n v="234.81"/>
    <x v="189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6"/>
    <s v="nonfiction"/>
    <n v="315"/>
    <n v="105.05"/>
    <x v="190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6"/>
    <s v="nonfiction"/>
    <n v="122"/>
    <n v="56.67"/>
    <x v="1901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"/>
    <s v="nonfiction"/>
    <n v="107"/>
    <n v="39.049999999999997"/>
    <x v="190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6"/>
    <s v="nonfiction"/>
    <n v="158"/>
    <n v="68.349999999999994"/>
    <x v="190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6"/>
    <s v="nonfiction"/>
    <n v="107"/>
    <n v="169.58"/>
    <x v="1904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6"/>
    <s v="nonfiction"/>
    <n v="102"/>
    <n v="141.41999999999999"/>
    <x v="19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6"/>
    <s v="nonfiction"/>
    <n v="111"/>
    <n v="67.39"/>
    <x v="190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6"/>
    <s v="nonfiction"/>
    <n v="148"/>
    <n v="54.27"/>
    <x v="1907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6"/>
    <s v="nonfiction"/>
    <n v="102"/>
    <n v="82.52"/>
    <x v="190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6"/>
    <s v="nonfiction"/>
    <n v="179"/>
    <n v="53.73"/>
    <x v="1909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6"/>
    <s v="nonfiction"/>
    <n v="111"/>
    <n v="34.21"/>
    <x v="191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6"/>
    <s v="nonfiction"/>
    <n v="100"/>
    <n v="127.33"/>
    <x v="19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6"/>
    <s v="nonfiction"/>
    <n v="100"/>
    <n v="45.57"/>
    <x v="191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s v="nonfiction"/>
    <n v="106"/>
    <n v="95.96"/>
    <x v="1913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"/>
    <s v="nonfiction"/>
    <n v="103"/>
    <n v="77.27"/>
    <x v="191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6"/>
    <s v="nonfiction"/>
    <n v="119"/>
    <n v="57.34"/>
    <x v="191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"/>
    <s v="nonfiction"/>
    <n v="112"/>
    <n v="53.19"/>
    <x v="19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"/>
    <s v="nonfiction"/>
    <n v="128"/>
    <n v="492.31"/>
    <x v="1917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"/>
    <s v="nonfiction"/>
    <n v="104"/>
    <n v="42.35"/>
    <x v="191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"/>
    <s v="nonfiction"/>
    <n v="102"/>
    <n v="37.47"/>
    <x v="191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"/>
    <s v="nonfiction"/>
    <n v="118"/>
    <n v="37.450000000000003"/>
    <x v="192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"/>
    <s v="nonfiction"/>
    <n v="238"/>
    <n v="33.06"/>
    <x v="1921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"/>
    <s v="nonfiction"/>
    <n v="102"/>
    <n v="134.21"/>
    <x v="1922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"/>
    <s v="nonfiction"/>
    <n v="102"/>
    <n v="51.47"/>
    <x v="192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6"/>
    <s v="fiction"/>
    <n v="0"/>
    <n v="0"/>
    <x v="1924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"/>
    <s v="fiction"/>
    <n v="5"/>
    <n v="39.17"/>
    <x v="1925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6"/>
    <s v="MXN"/>
    <n v="1480831200"/>
    <n v="1479328570"/>
    <b v="0"/>
    <n v="0"/>
    <b v="0"/>
    <s v="publishing/fiction"/>
    <x v="6"/>
    <s v="fiction"/>
    <n v="0"/>
    <n v="0"/>
    <x v="192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"/>
    <s v="fiction"/>
    <n v="0"/>
    <n v="5"/>
    <x v="1927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6"/>
    <s v="fiction"/>
    <n v="0"/>
    <n v="0"/>
    <x v="1928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"/>
    <s v="fiction"/>
    <n v="36"/>
    <n v="57.3"/>
    <x v="1929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6"/>
    <s v="fiction"/>
    <n v="0"/>
    <n v="0"/>
    <x v="193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"/>
    <s v="fiction"/>
    <n v="4"/>
    <n v="59"/>
    <x v="1931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6"/>
    <s v="fiction"/>
    <n v="0"/>
    <n v="0"/>
    <x v="193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"/>
    <s v="fiction"/>
    <n v="41"/>
    <n v="31.85"/>
    <x v="193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6"/>
    <s v="fiction"/>
    <n v="0"/>
    <n v="0"/>
    <x v="193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"/>
    <s v="fiction"/>
    <n v="0"/>
    <n v="10"/>
    <x v="193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6"/>
    <s v="fiction"/>
    <n v="3"/>
    <n v="50"/>
    <x v="1936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"/>
    <s v="fiction"/>
    <n v="1"/>
    <n v="16"/>
    <x v="193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"/>
    <s v="fiction"/>
    <n v="70"/>
    <n v="39"/>
    <x v="19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"/>
    <s v="fiction"/>
    <n v="2"/>
    <n v="34"/>
    <x v="1939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"/>
    <s v="fiction"/>
    <n v="51"/>
    <n v="63.12"/>
    <x v="194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"/>
    <s v="fiction"/>
    <n v="1"/>
    <n v="7"/>
    <x v="1941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6"/>
    <s v="fiction"/>
    <n v="0"/>
    <n v="2"/>
    <x v="194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6"/>
    <s v="fiction"/>
    <n v="3"/>
    <n v="66.67"/>
    <x v="1943"/>
    <d v="2010-10-15T0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6"/>
    <s v="nonfiction"/>
    <n v="378"/>
    <n v="40.76"/>
    <x v="19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6"/>
    <s v="nonfiction"/>
    <n v="125"/>
    <n v="53.57"/>
    <x v="19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6"/>
    <s v="nonfiction"/>
    <n v="147"/>
    <n v="48.45"/>
    <x v="19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6"/>
    <s v="nonfiction"/>
    <n v="102"/>
    <n v="82.42"/>
    <x v="19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6"/>
    <s v="nonfiction"/>
    <n v="102"/>
    <n v="230.19"/>
    <x v="19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6"/>
    <s v="nonfiction"/>
    <n v="204"/>
    <n v="59.36"/>
    <x v="19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6"/>
    <s v="nonfiction"/>
    <n v="104"/>
    <n v="66.7"/>
    <x v="19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6"/>
    <s v="nonfiction"/>
    <n v="101"/>
    <n v="168.78"/>
    <x v="19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6"/>
    <s v="nonfiction"/>
    <n v="136"/>
    <n v="59.97"/>
    <x v="19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6"/>
    <s v="nonfiction"/>
    <n v="134"/>
    <n v="31.81"/>
    <x v="19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6"/>
    <s v="nonfiction"/>
    <n v="130"/>
    <n v="24.42"/>
    <x v="19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6"/>
    <s v="nonfiction"/>
    <n v="123"/>
    <n v="25.35"/>
    <x v="19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6"/>
    <s v="nonfiction"/>
    <n v="183"/>
    <n v="71.44"/>
    <x v="19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6"/>
    <s v="nonfiction"/>
    <n v="125"/>
    <n v="38.549999999999997"/>
    <x v="19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6"/>
    <s v="nonfiction"/>
    <n v="112"/>
    <n v="68.37"/>
    <x v="19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6"/>
    <s v="nonfiction"/>
    <n v="116"/>
    <n v="40.21"/>
    <x v="19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6"/>
    <s v="nonfiction"/>
    <n v="173"/>
    <n v="32.07"/>
    <x v="19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6"/>
    <s v="nonfiction"/>
    <n v="126"/>
    <n v="28.63"/>
    <x v="19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6"/>
    <s v="nonfiction"/>
    <n v="109"/>
    <n v="43.64"/>
    <x v="19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6"/>
    <s v="nonfiction"/>
    <n v="100"/>
    <n v="40"/>
    <x v="1963"/>
    <d v="2016-02-15T07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6"/>
    <s v="translations"/>
    <n v="2"/>
    <n v="48.2"/>
    <x v="196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6"/>
    <s v="translations"/>
    <n v="0"/>
    <n v="6.18"/>
    <x v="1965"/>
    <d v="2014-11-28T17:20:01"/>
  </r>
  <r>
    <n v="1406"/>
    <s v="Man Down! Translation project"/>
    <s v="The White coat and the battle dress uniform"/>
    <n v="12000"/>
    <n v="15"/>
    <x v="2"/>
    <x v="18"/>
    <s v="EUR"/>
    <n v="1449914400"/>
    <n v="1445336607"/>
    <b v="0"/>
    <n v="3"/>
    <b v="0"/>
    <s v="publishing/translations"/>
    <x v="6"/>
    <s v="translations"/>
    <n v="0"/>
    <n v="5"/>
    <x v="19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"/>
    <s v="translations"/>
    <n v="1"/>
    <n v="7.5"/>
    <x v="19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6"/>
    <s v="translations"/>
    <n v="7"/>
    <n v="12"/>
    <x v="19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6"/>
    <s v="translations"/>
    <n v="0"/>
    <n v="0"/>
    <x v="19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8"/>
    <s v="EUR"/>
    <n v="1464939520"/>
    <n v="1461051520"/>
    <b v="0"/>
    <n v="1"/>
    <b v="0"/>
    <s v="publishing/translations"/>
    <x v="6"/>
    <s v="translations"/>
    <n v="0"/>
    <n v="1"/>
    <x v="19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6"/>
    <s v="translations"/>
    <n v="0"/>
    <n v="2.33"/>
    <x v="19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"/>
    <s v="translations"/>
    <n v="5"/>
    <n v="24.62"/>
    <x v="19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8"/>
    <s v="EUR"/>
    <n v="1455964170"/>
    <n v="1450780170"/>
    <b v="0"/>
    <n v="1"/>
    <b v="0"/>
    <s v="publishing/translations"/>
    <x v="6"/>
    <s v="translations"/>
    <n v="5"/>
    <n v="100"/>
    <x v="19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6"/>
    <s v="translations"/>
    <n v="0"/>
    <n v="1"/>
    <x v="19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6"/>
    <s v="translations"/>
    <n v="18"/>
    <n v="88.89"/>
    <x v="19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6"/>
    <s v="translations"/>
    <n v="0"/>
    <n v="0"/>
    <x v="19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"/>
    <s v="translations"/>
    <n v="1"/>
    <n v="27.5"/>
    <x v="19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6"/>
    <s v="translations"/>
    <n v="0"/>
    <n v="6"/>
    <x v="19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6"/>
    <s v="translations"/>
    <n v="7"/>
    <n v="44.5"/>
    <x v="197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6"/>
    <s v="translations"/>
    <n v="3"/>
    <n v="1"/>
    <x v="19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6"/>
    <s v="translations"/>
    <n v="0"/>
    <n v="100"/>
    <x v="19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6"/>
    <s v="translations"/>
    <n v="0"/>
    <n v="13"/>
    <x v="19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6"/>
    <s v="translations"/>
    <n v="0"/>
    <n v="100"/>
    <x v="198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"/>
    <s v="translations"/>
    <n v="20"/>
    <n v="109.07"/>
    <x v="19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6"/>
    <s v="translations"/>
    <n v="0"/>
    <n v="0"/>
    <x v="19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6"/>
    <s v="translations"/>
    <n v="0"/>
    <n v="0"/>
    <x v="19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6"/>
    <s v="translations"/>
    <n v="8"/>
    <n v="104.75"/>
    <x v="19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"/>
    <s v="translations"/>
    <n v="5"/>
    <n v="15"/>
    <x v="198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6"/>
    <s v="translations"/>
    <n v="0"/>
    <n v="0"/>
    <x v="198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6"/>
    <s v="translations"/>
    <n v="8"/>
    <n v="80.599999999999994"/>
    <x v="19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6"/>
    <s v="translations"/>
    <n v="32"/>
    <n v="115.55"/>
    <x v="19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6"/>
    <s v="translations"/>
    <n v="0"/>
    <n v="0"/>
    <x v="19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8"/>
    <s v="EUR"/>
    <n v="1481367600"/>
    <n v="1477839675"/>
    <b v="0"/>
    <n v="10"/>
    <b v="0"/>
    <s v="publishing/translations"/>
    <x v="6"/>
    <s v="translations"/>
    <n v="7"/>
    <n v="80.5"/>
    <x v="19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6"/>
    <s v="translations"/>
    <n v="10"/>
    <n v="744.55"/>
    <x v="199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8"/>
    <s v="EUR"/>
    <n v="1444589020"/>
    <n v="1441997020"/>
    <b v="0"/>
    <n v="2"/>
    <b v="0"/>
    <s v="publishing/translations"/>
    <x v="6"/>
    <s v="translations"/>
    <n v="0"/>
    <n v="7.5"/>
    <x v="19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"/>
    <s v="translations"/>
    <n v="1"/>
    <n v="38.5"/>
    <x v="19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6"/>
    <s v="translations"/>
    <n v="27"/>
    <n v="36.68"/>
    <x v="19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6"/>
    <s v="translations"/>
    <n v="3"/>
    <n v="75"/>
    <x v="19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6"/>
    <s v="translations"/>
    <n v="7"/>
    <n v="30"/>
    <x v="19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8"/>
    <s v="EUR"/>
    <n v="1464285463"/>
    <n v="1461693463"/>
    <b v="0"/>
    <n v="1"/>
    <b v="0"/>
    <s v="publishing/translations"/>
    <x v="6"/>
    <s v="translations"/>
    <n v="0"/>
    <n v="1"/>
    <x v="20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"/>
    <s v="translations"/>
    <n v="1"/>
    <n v="673.33"/>
    <x v="20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6"/>
    <s v="translations"/>
    <n v="0"/>
    <n v="0"/>
    <x v="20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6"/>
    <s v="translations"/>
    <n v="0"/>
    <n v="0"/>
    <x v="200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6"/>
    <s v="translations"/>
    <n v="0"/>
    <n v="0"/>
    <x v="20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6"/>
    <s v="translations"/>
    <n v="0"/>
    <n v="0"/>
    <x v="20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8"/>
    <s v="EUR"/>
    <n v="1461235478"/>
    <n v="1459507478"/>
    <b v="0"/>
    <n v="0"/>
    <b v="0"/>
    <s v="publishing/translations"/>
    <x v="6"/>
    <s v="translations"/>
    <n v="0"/>
    <n v="0"/>
    <x v="200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6"/>
    <s v="translations"/>
    <n v="0"/>
    <n v="25"/>
    <x v="20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6"/>
    <s v="translations"/>
    <n v="0"/>
    <n v="0"/>
    <x v="20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6"/>
    <s v="translations"/>
    <n v="0"/>
    <n v="0"/>
    <x v="20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6"/>
    <s v="translations"/>
    <n v="0"/>
    <n v="1"/>
    <x v="20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6"/>
    <s v="translations"/>
    <n v="0"/>
    <n v="1"/>
    <x v="201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6"/>
    <s v="translations"/>
    <n v="0"/>
    <n v="0"/>
    <x v="20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6"/>
    <s v="translations"/>
    <n v="0"/>
    <n v="0"/>
    <x v="20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"/>
    <s v="translations"/>
    <n v="1"/>
    <n v="15"/>
    <x v="20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6"/>
    <s v="translations"/>
    <n v="11"/>
    <n v="225"/>
    <x v="2015"/>
    <d v="2014-09-05T13:39:00"/>
  </r>
  <r>
    <n v="1456"/>
    <s v="Sometimes you don't need love (Canceled)"/>
    <s v="English Version of my auto-published novel"/>
    <n v="5000"/>
    <n v="145"/>
    <x v="1"/>
    <x v="18"/>
    <s v="EUR"/>
    <n v="1483459365"/>
    <n v="1480867365"/>
    <b v="0"/>
    <n v="3"/>
    <b v="0"/>
    <s v="publishing/translations"/>
    <x v="6"/>
    <s v="translations"/>
    <n v="3"/>
    <n v="48.33"/>
    <x v="201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6"/>
    <s v="translations"/>
    <n v="0"/>
    <n v="0"/>
    <x v="20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6"/>
    <s v="translations"/>
    <n v="0"/>
    <n v="0"/>
    <x v="20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6"/>
    <s v="translations"/>
    <n v="0"/>
    <n v="0"/>
    <x v="201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6"/>
    <s v="translations"/>
    <n v="0"/>
    <n v="0"/>
    <x v="202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6"/>
    <s v="radio &amp; podcasts"/>
    <n v="101"/>
    <n v="44.67"/>
    <x v="202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6"/>
    <s v="radio &amp; podcasts"/>
    <n v="109"/>
    <n v="28.94"/>
    <x v="202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6"/>
    <s v="radio &amp; podcasts"/>
    <n v="148"/>
    <n v="35.44"/>
    <x v="202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6"/>
    <s v="radio &amp; podcasts"/>
    <n v="163"/>
    <n v="34.869999999999997"/>
    <x v="202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6"/>
    <s v="radio &amp; podcasts"/>
    <n v="456"/>
    <n v="52.62"/>
    <x v="202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6"/>
    <s v="radio &amp; podcasts"/>
    <n v="108"/>
    <n v="69.599999999999994"/>
    <x v="202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6"/>
    <s v="radio &amp; podcasts"/>
    <n v="115"/>
    <n v="76.72"/>
    <x v="202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6"/>
    <s v="radio &amp; podcasts"/>
    <n v="102"/>
    <n v="33.19"/>
    <x v="202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6"/>
    <s v="radio &amp; podcasts"/>
    <n v="108"/>
    <n v="149.46"/>
    <x v="202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6"/>
    <s v="radio &amp; podcasts"/>
    <n v="125"/>
    <n v="23.17"/>
    <x v="203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6"/>
    <s v="radio &amp; podcasts"/>
    <n v="104"/>
    <n v="96.88"/>
    <x v="203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6"/>
    <s v="radio &amp; podcasts"/>
    <n v="139"/>
    <n v="103.2"/>
    <x v="203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6"/>
    <s v="radio &amp; podcasts"/>
    <n v="121"/>
    <n v="38.46"/>
    <x v="203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6"/>
    <s v="radio &amp; podcasts"/>
    <n v="112"/>
    <n v="44.32"/>
    <x v="203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6"/>
    <s v="radio &amp; podcasts"/>
    <n v="189"/>
    <n v="64.17"/>
    <x v="203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6"/>
    <s v="radio &amp; podcasts"/>
    <n v="662"/>
    <n v="43.33"/>
    <x v="203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6"/>
    <s v="radio &amp; podcasts"/>
    <n v="111"/>
    <n v="90.5"/>
    <x v="203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6"/>
    <s v="radio &amp; podcasts"/>
    <n v="1182"/>
    <n v="29.19"/>
    <x v="203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6"/>
    <s v="radio &amp; podcasts"/>
    <n v="137"/>
    <n v="30.96"/>
    <x v="203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6"/>
    <s v="radio &amp; podcasts"/>
    <n v="117"/>
    <n v="92.16"/>
    <x v="204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6"/>
    <s v="fiction"/>
    <n v="2"/>
    <n v="17.5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6"/>
    <s v="fiction"/>
    <n v="0"/>
    <n v="5"/>
    <x v="204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"/>
    <s v="fiction"/>
    <n v="1"/>
    <n v="25"/>
    <x v="204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6"/>
    <s v="fiction"/>
    <n v="0"/>
    <n v="0"/>
    <x v="204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6"/>
    <s v="fiction"/>
    <n v="2"/>
    <n v="50"/>
    <x v="204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6"/>
    <s v="fiction"/>
    <n v="0"/>
    <n v="16"/>
    <x v="204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6"/>
    <s v="fiction"/>
    <n v="0"/>
    <n v="0"/>
    <x v="204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6"/>
    <s v="fiction"/>
    <n v="2"/>
    <n v="60"/>
    <x v="204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6"/>
    <s v="fiction"/>
    <n v="0"/>
    <n v="0"/>
    <x v="204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6"/>
    <s v="fiction"/>
    <n v="31"/>
    <n v="47.11"/>
    <x v="205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6"/>
    <s v="fiction"/>
    <n v="8"/>
    <n v="100"/>
    <x v="205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"/>
    <s v="fiction"/>
    <n v="1"/>
    <n v="15"/>
    <x v="205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6"/>
    <s v="fiction"/>
    <n v="0"/>
    <n v="0"/>
    <x v="205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6"/>
    <s v="fiction"/>
    <n v="9"/>
    <n v="40.450000000000003"/>
    <x v="205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6"/>
    <s v="fiction"/>
    <n v="0"/>
    <n v="0"/>
    <x v="205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6"/>
    <s v="fiction"/>
    <n v="0"/>
    <n v="0"/>
    <x v="205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6"/>
    <s v="fiction"/>
    <n v="0"/>
    <n v="1"/>
    <x v="205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6"/>
    <s v="fiction"/>
    <n v="2"/>
    <n v="19"/>
    <x v="205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6"/>
    <s v="fiction"/>
    <n v="0"/>
    <n v="5"/>
    <x v="205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6"/>
    <s v="fiction"/>
    <n v="25"/>
    <n v="46.73"/>
    <x v="2060"/>
    <d v="2013-05-01T21:42: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"/>
    <s v="art books"/>
    <n v="1"/>
    <n v="67"/>
    <x v="20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6"/>
    <s v="art books"/>
    <n v="0"/>
    <n v="0"/>
    <x v="20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"/>
    <s v="art books"/>
    <n v="1"/>
    <n v="42.5"/>
    <x v="20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6"/>
    <s v="art books"/>
    <n v="0"/>
    <n v="10"/>
    <x v="20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6"/>
    <s v="art books"/>
    <n v="3"/>
    <n v="100"/>
    <x v="20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6"/>
    <s v="art books"/>
    <n v="21"/>
    <n v="108.05"/>
    <x v="20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"/>
    <s v="art books"/>
    <n v="4"/>
    <n v="26.92"/>
    <x v="20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6"/>
    <s v="art books"/>
    <n v="14"/>
    <n v="155"/>
    <x v="20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6"/>
    <s v="art books"/>
    <n v="0"/>
    <n v="0"/>
    <x v="20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"/>
    <s v="art books"/>
    <n v="41"/>
    <n v="47.77"/>
    <x v="20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"/>
    <s v="art books"/>
    <n v="1"/>
    <n v="20"/>
    <x v="20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"/>
    <s v="art books"/>
    <n v="5"/>
    <n v="41.67"/>
    <x v="20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6"/>
    <s v="art books"/>
    <n v="2"/>
    <n v="74.33"/>
    <x v="20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"/>
    <s v="art books"/>
    <n v="5"/>
    <n v="84.33"/>
    <x v="20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"/>
    <s v="art books"/>
    <n v="23"/>
    <n v="65.459999999999994"/>
    <x v="20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6"/>
    <s v="art books"/>
    <n v="13"/>
    <n v="65"/>
    <x v="20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"/>
    <s v="art books"/>
    <n v="1"/>
    <n v="27.5"/>
    <x v="20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6"/>
    <s v="art books"/>
    <n v="11"/>
    <n v="51.25"/>
    <x v="20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"/>
    <s v="art books"/>
    <n v="1"/>
    <n v="14"/>
    <x v="20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6"/>
    <s v="art books"/>
    <n v="0"/>
    <n v="0"/>
    <x v="2080"/>
    <d v="2012-05-21T01:12:0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6"/>
    <s v="children's books"/>
    <n v="0"/>
    <n v="8.75"/>
    <x v="208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6"/>
    <s v="children's books"/>
    <n v="29"/>
    <n v="40.61"/>
    <x v="208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6"/>
    <s v="children's books"/>
    <n v="0"/>
    <n v="0"/>
    <x v="208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"/>
    <s v="children's books"/>
    <n v="5"/>
    <n v="37.950000000000003"/>
    <x v="208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"/>
    <s v="children's books"/>
    <n v="22"/>
    <n v="35.729999999999997"/>
    <x v="208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6"/>
    <s v="children's books"/>
    <n v="27"/>
    <n v="42.16"/>
    <x v="208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6"/>
    <s v="children's books"/>
    <n v="28"/>
    <n v="35"/>
    <x v="208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"/>
    <s v="children's books"/>
    <n v="1"/>
    <n v="13.25"/>
    <x v="208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"/>
    <s v="children's books"/>
    <n v="1"/>
    <n v="55"/>
    <x v="208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6"/>
    <s v="children's books"/>
    <n v="0"/>
    <n v="0"/>
    <x v="209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6"/>
    <s v="children's books"/>
    <n v="0"/>
    <n v="0"/>
    <x v="209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6"/>
    <s v="children's books"/>
    <n v="11"/>
    <n v="39.29"/>
    <x v="209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6"/>
    <s v="children's books"/>
    <n v="19"/>
    <n v="47.5"/>
    <x v="209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6"/>
    <s v="children's books"/>
    <n v="0"/>
    <n v="0"/>
    <x v="209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6"/>
    <s v="children's books"/>
    <n v="52"/>
    <n v="17.329999999999998"/>
    <x v="209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6"/>
    <s v="children's books"/>
    <n v="10"/>
    <n v="31.76"/>
    <x v="209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"/>
    <s v="children's books"/>
    <n v="1"/>
    <n v="5"/>
    <x v="209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6"/>
    <s v="children's books"/>
    <n v="12"/>
    <n v="39"/>
    <x v="209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6"/>
    <s v="children's books"/>
    <n v="11"/>
    <n v="52.5"/>
    <x v="209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6"/>
    <s v="children's books"/>
    <n v="0"/>
    <n v="0"/>
    <x v="210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"/>
    <s v="children's books"/>
    <n v="1"/>
    <n v="9"/>
    <x v="210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"/>
    <s v="children's books"/>
    <n v="1"/>
    <n v="25"/>
    <x v="210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6"/>
    <s v="children's books"/>
    <n v="0"/>
    <n v="30"/>
    <x v="210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"/>
    <s v="children's books"/>
    <n v="1"/>
    <n v="11.25"/>
    <x v="210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6"/>
    <s v="children's books"/>
    <n v="0"/>
    <n v="0"/>
    <x v="210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6"/>
    <s v="children's books"/>
    <n v="2"/>
    <n v="25"/>
    <x v="210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"/>
    <s v="children's books"/>
    <n v="1"/>
    <n v="11.33"/>
    <x v="210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6"/>
    <s v="children's books"/>
    <n v="14"/>
    <n v="29.47"/>
    <x v="210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6"/>
    <s v="children's books"/>
    <n v="0"/>
    <n v="1"/>
    <x v="210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6"/>
    <s v="children's books"/>
    <n v="10"/>
    <n v="63.1"/>
    <x v="211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6"/>
    <s v="children's books"/>
    <n v="0"/>
    <n v="0"/>
    <x v="21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6"/>
    <s v="children's books"/>
    <n v="0"/>
    <n v="0"/>
    <x v="211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6"/>
    <s v="children's books"/>
    <n v="0"/>
    <n v="1"/>
    <x v="211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6"/>
    <s v="children's books"/>
    <n v="14"/>
    <n v="43.85"/>
    <x v="211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6"/>
    <s v="children's books"/>
    <n v="3"/>
    <n v="75"/>
    <x v="211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6"/>
    <s v="children's books"/>
    <n v="8"/>
    <n v="45.97"/>
    <x v="211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6"/>
    <s v="children's books"/>
    <n v="0"/>
    <n v="10"/>
    <x v="211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6"/>
    <s v="children's books"/>
    <n v="26"/>
    <n v="93.67"/>
    <x v="211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6"/>
    <s v="children's books"/>
    <n v="2"/>
    <n v="53"/>
    <x v="2119"/>
    <d v="2015-11-22T15:03:41"/>
  </r>
  <r>
    <n v="2780"/>
    <s v="Travel with baby"/>
    <s v="Turn the World with my kids, and then write a book with the advice for traveling with baby"/>
    <n v="100000"/>
    <n v="0"/>
    <x v="2"/>
    <x v="18"/>
    <s v="EUR"/>
    <n v="1489142688"/>
    <n v="1486550688"/>
    <b v="0"/>
    <n v="0"/>
    <b v="0"/>
    <s v="publishing/children's books"/>
    <x v="6"/>
    <s v="children's books"/>
    <n v="0"/>
    <n v="0"/>
    <x v="2120"/>
    <d v="2017-03-10T10:44:4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7"/>
    <s v="web"/>
    <n v="0"/>
    <n v="1"/>
    <x v="2121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7"/>
    <s v="web"/>
    <n v="1"/>
    <n v="25"/>
    <x v="212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7"/>
    <s v="web"/>
    <n v="0"/>
    <n v="1"/>
    <x v="212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7"/>
    <s v="web"/>
    <n v="0"/>
    <n v="35"/>
    <x v="212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7"/>
    <s v="web"/>
    <n v="1"/>
    <n v="3"/>
    <x v="212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7"/>
    <s v="web"/>
    <n v="27"/>
    <n v="402.71"/>
    <x v="212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7"/>
    <s v="web"/>
    <n v="0"/>
    <n v="26"/>
    <x v="212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7"/>
    <s v="web"/>
    <n v="0"/>
    <n v="0"/>
    <x v="212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7"/>
    <s v="web"/>
    <n v="0"/>
    <n v="9"/>
    <x v="212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7"/>
    <s v="web"/>
    <n v="3"/>
    <n v="8.5"/>
    <x v="213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7"/>
    <s v="web"/>
    <n v="1"/>
    <n v="8.75"/>
    <x v="213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7"/>
    <s v="web"/>
    <n v="5"/>
    <n v="135.04"/>
    <x v="2132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7"/>
    <s v="web"/>
    <n v="0"/>
    <n v="0"/>
    <x v="2133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7"/>
    <s v="web"/>
    <n v="0"/>
    <n v="20.5"/>
    <x v="213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7"/>
    <s v="web"/>
    <n v="37"/>
    <n v="64.36"/>
    <x v="213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7"/>
    <s v="web"/>
    <n v="0"/>
    <n v="0"/>
    <x v="2136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7"/>
    <s v="web"/>
    <n v="3"/>
    <n v="200"/>
    <x v="21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7"/>
    <s v="web"/>
    <n v="1"/>
    <n v="68.3"/>
    <x v="213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7"/>
    <s v="web"/>
    <n v="0"/>
    <n v="0"/>
    <x v="213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7"/>
    <s v="web"/>
    <n v="0"/>
    <n v="50"/>
    <x v="21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7"/>
    <s v="web"/>
    <n v="0"/>
    <n v="4"/>
    <x v="214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7"/>
    <s v="web"/>
    <n v="0"/>
    <n v="27.5"/>
    <x v="214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7"/>
    <s v="web"/>
    <n v="0"/>
    <n v="0"/>
    <x v="214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7"/>
    <s v="web"/>
    <n v="0"/>
    <n v="34"/>
    <x v="214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7"/>
    <s v="web"/>
    <n v="0"/>
    <n v="1"/>
    <x v="214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7"/>
    <s v="web"/>
    <n v="0"/>
    <n v="0"/>
    <x v="214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7"/>
    <s v="web"/>
    <n v="0"/>
    <n v="1"/>
    <x v="214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7"/>
    <s v="web"/>
    <n v="0"/>
    <n v="0"/>
    <x v="214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7"/>
    <s v="web"/>
    <n v="1"/>
    <n v="49"/>
    <x v="2149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7"/>
    <s v="web"/>
    <n v="1"/>
    <n v="20"/>
    <x v="2150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7"/>
    <s v="web"/>
    <n v="0"/>
    <n v="142"/>
    <x v="215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7"/>
    <s v="web"/>
    <n v="0"/>
    <n v="53"/>
    <x v="215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7"/>
    <s v="web"/>
    <n v="0"/>
    <n v="0"/>
    <x v="215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7"/>
    <s v="web"/>
    <n v="0"/>
    <n v="38.44"/>
    <x v="215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7"/>
    <s v="web"/>
    <n v="1"/>
    <n v="20"/>
    <x v="215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7"/>
    <s v="web"/>
    <n v="0"/>
    <n v="64.75"/>
    <x v="2156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7"/>
    <s v="web"/>
    <n v="0"/>
    <n v="1"/>
    <x v="215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7"/>
    <s v="web"/>
    <n v="0"/>
    <n v="10"/>
    <x v="2158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7"/>
    <s v="web"/>
    <n v="0"/>
    <n v="2"/>
    <x v="2159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7"/>
    <s v="web"/>
    <n v="1"/>
    <n v="35"/>
    <x v="216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7"/>
    <s v="web"/>
    <n v="0"/>
    <n v="1"/>
    <x v="216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7"/>
    <s v="web"/>
    <n v="0"/>
    <n v="0"/>
    <x v="216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7"/>
    <s v="web"/>
    <n v="0"/>
    <n v="0"/>
    <x v="2163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7"/>
    <s v="web"/>
    <n v="0"/>
    <n v="1"/>
    <x v="216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7"/>
    <s v="web"/>
    <n v="1"/>
    <n v="5"/>
    <x v="2165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7"/>
    <s v="web"/>
    <n v="0"/>
    <n v="0"/>
    <x v="2166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7"/>
    <s v="web"/>
    <n v="1"/>
    <n v="14"/>
    <x v="216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7"/>
    <s v="web"/>
    <n v="9"/>
    <n v="389.29"/>
    <x v="216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8"/>
    <s v="EUR"/>
    <n v="1479410886"/>
    <n v="1474223286"/>
    <b v="0"/>
    <n v="2"/>
    <b v="0"/>
    <s v="technology/web"/>
    <x v="7"/>
    <s v="web"/>
    <n v="3"/>
    <n v="150.5"/>
    <x v="2169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7"/>
    <s v="web"/>
    <n v="0"/>
    <n v="1"/>
    <x v="217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7"/>
    <s v="web"/>
    <n v="4"/>
    <n v="24.78"/>
    <x v="217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7"/>
    <s v="web"/>
    <n v="0"/>
    <n v="30.5"/>
    <x v="217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7"/>
    <s v="web"/>
    <n v="3"/>
    <n v="250"/>
    <x v="217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7"/>
    <s v="web"/>
    <n v="23"/>
    <n v="16.43"/>
    <x v="2174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7"/>
    <s v="web"/>
    <n v="0"/>
    <n v="13"/>
    <x v="217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7"/>
    <s v="web"/>
    <n v="0"/>
    <n v="53.25"/>
    <x v="2176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7"/>
    <s v="web"/>
    <n v="0"/>
    <n v="3"/>
    <x v="217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7"/>
    <s v="web"/>
    <n v="0"/>
    <n v="10"/>
    <x v="2178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7"/>
    <s v="web"/>
    <n v="34"/>
    <n v="121.43"/>
    <x v="2179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7"/>
    <s v="web"/>
    <n v="0"/>
    <n v="15.5"/>
    <x v="2180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7"/>
    <s v="web"/>
    <n v="2"/>
    <n v="100"/>
    <x v="218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7"/>
    <s v="web"/>
    <n v="1"/>
    <n v="23.33"/>
    <x v="218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7"/>
    <s v="web"/>
    <n v="0"/>
    <n v="0"/>
    <x v="218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7"/>
    <s v="web"/>
    <n v="4"/>
    <n v="45.39"/>
    <x v="218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7"/>
    <s v="web"/>
    <n v="0"/>
    <n v="0"/>
    <x v="2185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7"/>
    <s v="web"/>
    <n v="3"/>
    <n v="16.38"/>
    <x v="218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7"/>
    <s v="web"/>
    <n v="0"/>
    <n v="10"/>
    <x v="218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7"/>
    <s v="web"/>
    <n v="0"/>
    <n v="0"/>
    <x v="218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7"/>
    <s v="web"/>
    <n v="1"/>
    <n v="292.2"/>
    <x v="218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7"/>
    <s v="web"/>
    <n v="1"/>
    <n v="5"/>
    <x v="2190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7"/>
    <s v="web"/>
    <n v="0"/>
    <n v="0"/>
    <x v="219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7"/>
    <s v="web"/>
    <n v="0"/>
    <n v="0"/>
    <x v="2192"/>
    <d v="2016-01-19T13:27:17"/>
  </r>
  <r>
    <n v="612"/>
    <s v="Web Streaming 2.0 (Canceled)"/>
    <s v="A Fast and Reliable new Web platform to stream videos from Internet"/>
    <n v="10000"/>
    <n v="0"/>
    <x v="1"/>
    <x v="18"/>
    <s v="EUR"/>
    <n v="1472777146"/>
    <n v="1470185146"/>
    <b v="0"/>
    <n v="0"/>
    <b v="0"/>
    <s v="technology/web"/>
    <x v="7"/>
    <s v="web"/>
    <n v="0"/>
    <n v="0"/>
    <x v="219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"/>
    <s v="web"/>
    <n v="21"/>
    <n v="105.93"/>
    <x v="219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7"/>
    <s v="web"/>
    <n v="0"/>
    <n v="0"/>
    <x v="219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7"/>
    <s v="web"/>
    <n v="0"/>
    <n v="0"/>
    <x v="219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7"/>
    <s v="web"/>
    <n v="0"/>
    <n v="0"/>
    <x v="219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7"/>
    <s v="web"/>
    <n v="3"/>
    <n v="20"/>
    <x v="219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7"/>
    <s v="web"/>
    <n v="0"/>
    <n v="0"/>
    <x v="2199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7"/>
    <s v="web"/>
    <n v="0"/>
    <n v="1"/>
    <x v="220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7"/>
    <s v="web"/>
    <n v="1"/>
    <n v="300"/>
    <x v="220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7"/>
    <s v="web"/>
    <n v="1"/>
    <n v="87"/>
    <x v="220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7"/>
    <s v="web"/>
    <n v="6"/>
    <n v="37.89"/>
    <x v="220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7"/>
    <s v="web"/>
    <n v="0"/>
    <n v="0"/>
    <x v="220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7"/>
    <s v="web"/>
    <n v="0"/>
    <n v="0"/>
    <x v="220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7"/>
    <s v="web"/>
    <n v="0"/>
    <n v="0"/>
    <x v="220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7"/>
    <s v="web"/>
    <n v="17"/>
    <n v="111.41"/>
    <x v="220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7"/>
    <s v="web"/>
    <n v="0"/>
    <n v="90"/>
    <x v="220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7"/>
    <s v="web"/>
    <n v="0"/>
    <n v="0"/>
    <x v="220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7"/>
    <s v="web"/>
    <n v="0"/>
    <n v="116.67"/>
    <x v="221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7"/>
    <s v="web"/>
    <n v="0"/>
    <n v="10"/>
    <x v="221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7"/>
    <s v="web"/>
    <n v="1"/>
    <n v="76.67"/>
    <x v="221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7"/>
    <s v="web"/>
    <n v="0"/>
    <n v="0"/>
    <x v="221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7"/>
    <s v="web"/>
    <n v="12"/>
    <n v="49.8"/>
    <x v="2214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7"/>
    <s v="web"/>
    <n v="0"/>
    <n v="1"/>
    <x v="2215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7"/>
    <s v="web"/>
    <n v="0"/>
    <n v="2"/>
    <x v="2216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7"/>
    <s v="web"/>
    <n v="0"/>
    <n v="4"/>
    <x v="221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7"/>
    <s v="web"/>
    <n v="0"/>
    <n v="0"/>
    <x v="22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7"/>
    <s v="web"/>
    <n v="0"/>
    <n v="3"/>
    <x v="2219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7"/>
    <s v="web"/>
    <n v="0"/>
    <n v="1"/>
    <x v="222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7"/>
    <s v="wearables"/>
    <n v="144"/>
    <n v="50.5"/>
    <x v="222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7"/>
    <s v="wearables"/>
    <n v="119"/>
    <n v="151.32"/>
    <x v="222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7"/>
    <s v="wearables"/>
    <n v="1460"/>
    <n v="134.36000000000001"/>
    <x v="222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7"/>
    <s v="wearables"/>
    <n v="106"/>
    <n v="174.03"/>
    <x v="222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7"/>
    <s v="wearables"/>
    <n v="300"/>
    <n v="73.489999999999995"/>
    <x v="2225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7"/>
    <s v="wearables"/>
    <n v="279"/>
    <n v="23.52"/>
    <x v="222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7"/>
    <s v="wearables"/>
    <n v="132"/>
    <n v="39.07"/>
    <x v="222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7"/>
    <s v="wearables"/>
    <n v="107"/>
    <n v="125.94"/>
    <x v="2228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7"/>
    <s v="wearables"/>
    <n v="127"/>
    <n v="1644"/>
    <x v="222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7"/>
    <s v="wearables"/>
    <n v="140"/>
    <n v="42.67"/>
    <x v="223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7"/>
    <s v="wearables"/>
    <n v="112"/>
    <n v="35.130000000000003"/>
    <x v="223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s v="wearables"/>
    <n v="101"/>
    <n v="239.35"/>
    <x v="223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7"/>
    <s v="wearables"/>
    <n v="100"/>
    <n v="107.64"/>
    <x v="223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7"/>
    <s v="wearables"/>
    <n v="141"/>
    <n v="95.83"/>
    <x v="223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7"/>
    <s v="wearables"/>
    <n v="267"/>
    <n v="31.66"/>
    <x v="223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7"/>
    <s v="wearables"/>
    <n v="147"/>
    <n v="42.89"/>
    <x v="223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7"/>
    <s v="wearables"/>
    <n v="214"/>
    <n v="122.74"/>
    <x v="223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7"/>
    <s v="wearables"/>
    <n v="126"/>
    <n v="190.45"/>
    <x v="223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7"/>
    <s v="wearables"/>
    <n v="104"/>
    <n v="109.34"/>
    <x v="223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s v="wearables"/>
    <n v="101"/>
    <n v="143.66999999999999"/>
    <x v="224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7"/>
    <s v="wearables"/>
    <n v="3"/>
    <n v="84.94"/>
    <x v="2241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7"/>
    <s v="wearables"/>
    <n v="1"/>
    <n v="10.56"/>
    <x v="224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7"/>
    <s v="wearables"/>
    <n v="0"/>
    <n v="39"/>
    <x v="224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7"/>
    <s v="wearables"/>
    <n v="0"/>
    <n v="100"/>
    <x v="224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7"/>
    <s v="wearables"/>
    <n v="8"/>
    <n v="31.17"/>
    <x v="224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7"/>
    <s v="wearables"/>
    <n v="19"/>
    <n v="155.33000000000001"/>
    <x v="224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7"/>
    <s v="wearables"/>
    <n v="0"/>
    <n v="2"/>
    <x v="224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8"/>
    <s v="EUR"/>
    <n v="1477731463"/>
    <n v="1474275463"/>
    <b v="0"/>
    <n v="28"/>
    <b v="0"/>
    <s v="technology/wearables"/>
    <x v="7"/>
    <s v="wearables"/>
    <n v="10"/>
    <n v="178.93"/>
    <x v="224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7"/>
    <s v="wearables"/>
    <n v="5"/>
    <n v="27.36"/>
    <x v="224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7"/>
    <s v="wearables"/>
    <n v="22"/>
    <n v="1536.25"/>
    <x v="225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8"/>
    <s v="EUR"/>
    <n v="1466323800"/>
    <n v="1463418120"/>
    <b v="0"/>
    <n v="310"/>
    <b v="0"/>
    <s v="technology/wearables"/>
    <x v="7"/>
    <s v="wearables"/>
    <n v="29"/>
    <n v="85"/>
    <x v="225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7"/>
    <s v="wearables"/>
    <n v="39"/>
    <n v="788.53"/>
    <x v="225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7"/>
    <s v="wearables"/>
    <n v="22"/>
    <n v="50.3"/>
    <x v="225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7"/>
    <s v="wearables"/>
    <n v="0"/>
    <n v="68.33"/>
    <x v="2254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7"/>
    <s v="wearables"/>
    <n v="0"/>
    <n v="7.5"/>
    <x v="225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"/>
    <s v="wearables"/>
    <n v="15"/>
    <n v="34.270000000000003"/>
    <x v="225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7"/>
    <s v="wearables"/>
    <n v="1"/>
    <n v="61.29"/>
    <x v="225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8"/>
    <s v="EUR"/>
    <n v="1467106895"/>
    <n v="1463218895"/>
    <b v="0"/>
    <n v="96"/>
    <b v="0"/>
    <s v="technology/wearables"/>
    <x v="7"/>
    <s v="wearables"/>
    <n v="26"/>
    <n v="133.25"/>
    <x v="225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7"/>
    <s v="wearables"/>
    <n v="4"/>
    <n v="65.180000000000007"/>
    <x v="225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"/>
    <s v="wearables"/>
    <n v="15"/>
    <n v="93.9"/>
    <x v="226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"/>
    <s v="wearables"/>
    <n v="26"/>
    <n v="150.65"/>
    <x v="226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7"/>
    <s v="wearables"/>
    <n v="0"/>
    <n v="1"/>
    <x v="226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7"/>
    <s v="wearables"/>
    <n v="0"/>
    <n v="13.25"/>
    <x v="226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7"/>
    <s v="wearables"/>
    <n v="1"/>
    <n v="99.33"/>
    <x v="226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7"/>
    <s v="wearables"/>
    <n v="7"/>
    <n v="177.39"/>
    <x v="226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7"/>
    <s v="wearables"/>
    <n v="28"/>
    <n v="55.3"/>
    <x v="226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8"/>
    <s v="EUR"/>
    <n v="1438618170"/>
    <n v="1436026170"/>
    <b v="0"/>
    <n v="0"/>
    <b v="0"/>
    <s v="technology/wearables"/>
    <x v="7"/>
    <s v="wearables"/>
    <n v="0"/>
    <n v="0"/>
    <x v="226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6"/>
    <s v="MXN"/>
    <n v="1486317653"/>
    <n v="1481133653"/>
    <b v="0"/>
    <n v="6"/>
    <b v="0"/>
    <s v="technology/wearables"/>
    <x v="7"/>
    <s v="wearables"/>
    <n v="4"/>
    <n v="591.66999999999996"/>
    <x v="226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7"/>
    <s v="wearables"/>
    <n v="73"/>
    <n v="405.5"/>
    <x v="226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"/>
    <s v="wearables"/>
    <n v="58"/>
    <n v="343.15"/>
    <x v="2270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7"/>
    <s v="wearables"/>
    <n v="12"/>
    <n v="72.59"/>
    <x v="227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7"/>
    <s v="wearables"/>
    <n v="1"/>
    <n v="26"/>
    <x v="227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7"/>
    <s v="wearables"/>
    <n v="7"/>
    <n v="6.5"/>
    <x v="227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7"/>
    <s v="wearables"/>
    <n v="35"/>
    <n v="119.39"/>
    <x v="227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7"/>
    <s v="wearables"/>
    <n v="0"/>
    <n v="84.29"/>
    <x v="227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7"/>
    <s v="wearables"/>
    <n v="1"/>
    <n v="90.86"/>
    <x v="2276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7"/>
    <s v="wearables"/>
    <n v="0"/>
    <n v="1"/>
    <x v="227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7"/>
    <s v="wearables"/>
    <n v="46"/>
    <n v="20.34"/>
    <x v="227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"/>
    <s v="wearables"/>
    <n v="15"/>
    <n v="530.69000000000005"/>
    <x v="227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7"/>
    <s v="wearables"/>
    <n v="82"/>
    <n v="120.39"/>
    <x v="228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7"/>
    <s v="wearables"/>
    <n v="3"/>
    <n v="13"/>
    <x v="228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"/>
    <s v="wearables"/>
    <n v="27"/>
    <n v="291.33"/>
    <x v="228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7"/>
    <s v="wearables"/>
    <n v="31"/>
    <n v="124.92"/>
    <x v="228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7"/>
    <s v="wearables"/>
    <n v="6"/>
    <n v="119.57"/>
    <x v="228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7"/>
    <s v="wearables"/>
    <n v="1"/>
    <n v="120.25"/>
    <x v="2285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7"/>
    <s v="wearables"/>
    <n v="1"/>
    <n v="195.4"/>
    <x v="228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7"/>
    <s v="wearables"/>
    <n v="0"/>
    <n v="0"/>
    <x v="228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7"/>
    <s v="wearables"/>
    <n v="79"/>
    <n v="117.7"/>
    <x v="228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7"/>
    <s v="wearables"/>
    <n v="22"/>
    <n v="23.95"/>
    <x v="2289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7"/>
    <s v="wearables"/>
    <n v="0"/>
    <n v="30.5"/>
    <x v="2290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7"/>
    <s v="wearables"/>
    <n v="0"/>
    <n v="0"/>
    <x v="229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"/>
    <s v="wearables"/>
    <n v="34"/>
    <n v="99.97"/>
    <x v="229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7"/>
    <s v="wearables"/>
    <n v="0"/>
    <n v="26.25"/>
    <x v="229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8"/>
    <s v="EUR"/>
    <n v="1465130532"/>
    <n v="1462538532"/>
    <b v="0"/>
    <n v="1"/>
    <b v="0"/>
    <s v="technology/wearables"/>
    <x v="7"/>
    <s v="wearables"/>
    <n v="1"/>
    <n v="199"/>
    <x v="229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"/>
    <s v="wearables"/>
    <n v="15"/>
    <n v="80.319999999999993"/>
    <x v="229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7"/>
    <s v="wearables"/>
    <n v="5"/>
    <n v="115.75"/>
    <x v="229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7"/>
    <s v="wearables"/>
    <n v="10"/>
    <n v="44.69"/>
    <x v="229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7"/>
    <s v="wearables"/>
    <n v="0"/>
    <n v="76.25"/>
    <x v="229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7"/>
    <s v="wearables"/>
    <n v="1"/>
    <n v="22.5"/>
    <x v="229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7"/>
    <s v="wearables"/>
    <n v="1"/>
    <n v="19.399999999999999"/>
    <x v="2300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"/>
    <s v="wearables"/>
    <n v="17"/>
    <n v="110.29"/>
    <x v="230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"/>
    <s v="wearables"/>
    <n v="2"/>
    <n v="37.450000000000003"/>
    <x v="230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"/>
    <s v="wearables"/>
    <n v="9"/>
    <n v="41.75"/>
    <x v="2303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"/>
    <s v="wearables"/>
    <n v="10"/>
    <n v="24.08"/>
    <x v="230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"/>
    <s v="wearables"/>
    <n v="13"/>
    <n v="69.41"/>
    <x v="2305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"/>
    <s v="wearables"/>
    <n v="2"/>
    <n v="155.25"/>
    <x v="23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"/>
    <s v="wearables"/>
    <n v="2"/>
    <n v="57.2"/>
    <x v="230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7"/>
    <s v="wearables"/>
    <n v="0"/>
    <n v="0"/>
    <x v="230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"/>
    <s v="wearables"/>
    <n v="12"/>
    <n v="60"/>
    <x v="2309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"/>
    <s v="wearables"/>
    <n v="1"/>
    <n v="39"/>
    <x v="2310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"/>
    <s v="wearables"/>
    <n v="28"/>
    <n v="58.42"/>
    <x v="231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"/>
    <s v="wearables"/>
    <n v="38"/>
    <n v="158.63999999999999"/>
    <x v="23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"/>
    <s v="wearables"/>
    <n v="40"/>
    <n v="99.86"/>
    <x v="231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"/>
    <s v="wearables"/>
    <n v="1"/>
    <n v="25.2"/>
    <x v="231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"/>
    <s v="wearables"/>
    <n v="43"/>
    <n v="89.19"/>
    <x v="231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"/>
    <s v="wearables"/>
    <n v="6"/>
    <n v="182.62"/>
    <x v="231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"/>
    <s v="wearables"/>
    <n v="2"/>
    <n v="50.65"/>
    <x v="2317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"/>
    <s v="wearables"/>
    <n v="2"/>
    <n v="33.29"/>
    <x v="231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"/>
    <s v="wearables"/>
    <n v="11"/>
    <n v="51.82"/>
    <x v="231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"/>
    <s v="wearables"/>
    <n v="39"/>
    <n v="113.63"/>
    <x v="232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"/>
    <s v="wearables"/>
    <n v="46"/>
    <n v="136.46"/>
    <x v="232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"/>
    <s v="wearables"/>
    <n v="42"/>
    <n v="364.35"/>
    <x v="232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"/>
    <s v="wearables"/>
    <n v="28"/>
    <n v="19.239999999999998"/>
    <x v="232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"/>
    <s v="wearables"/>
    <n v="1"/>
    <n v="41.89"/>
    <x v="232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"/>
    <s v="wearables"/>
    <n v="1"/>
    <n v="30.31"/>
    <x v="232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"/>
    <s v="wearables"/>
    <n v="1"/>
    <n v="49.67"/>
    <x v="232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"/>
    <s v="wearables"/>
    <n v="15"/>
    <n v="59.2"/>
    <x v="2327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"/>
    <s v="wearables"/>
    <n v="18"/>
    <n v="43.98"/>
    <x v="232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"/>
    <s v="wearables"/>
    <n v="1"/>
    <n v="26.5"/>
    <x v="2329"/>
    <d v="2014-08-15T20:20:34"/>
  </r>
  <r>
    <n v="969"/>
    <s v="Make 100 | Geek &amp; Chic: Smart Safety Jewelry."/>
    <s v="Geek &amp; Chic Smart Jewelry Collection, Wearables Meet Style!"/>
    <n v="30000"/>
    <n v="14000"/>
    <x v="2"/>
    <x v="16"/>
    <s v="MXN"/>
    <n v="1486624607"/>
    <n v="1483773407"/>
    <b v="0"/>
    <n v="11"/>
    <b v="0"/>
    <s v="technology/wearables"/>
    <x v="7"/>
    <s v="wearables"/>
    <n v="47"/>
    <n v="1272.73"/>
    <x v="233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"/>
    <s v="wearables"/>
    <n v="46"/>
    <n v="164"/>
    <x v="233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"/>
    <s v="wearables"/>
    <n v="0"/>
    <n v="45.2"/>
    <x v="233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"/>
    <s v="wearables"/>
    <n v="35"/>
    <n v="153.88999999999999"/>
    <x v="233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"/>
    <s v="wearables"/>
    <n v="2"/>
    <n v="51.38"/>
    <x v="2334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7"/>
    <s v="wearables"/>
    <n v="1"/>
    <n v="93.33"/>
    <x v="233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"/>
    <s v="wearables"/>
    <n v="3"/>
    <n v="108.63"/>
    <x v="233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"/>
    <s v="wearables"/>
    <n v="2"/>
    <n v="160.5"/>
    <x v="233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x v="7"/>
    <s v="wearables"/>
    <n v="34"/>
    <n v="75.75"/>
    <x v="233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"/>
    <s v="wearables"/>
    <n v="56"/>
    <n v="790.84"/>
    <x v="233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"/>
    <s v="wearables"/>
    <n v="83"/>
    <n v="301.94"/>
    <x v="234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"/>
    <s v="wearables"/>
    <n v="15"/>
    <n v="47.94"/>
    <x v="234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"/>
    <s v="wearables"/>
    <n v="0"/>
    <n v="2.75"/>
    <x v="23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"/>
    <s v="wearables"/>
    <n v="0"/>
    <n v="1"/>
    <x v="234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"/>
    <s v="wearables"/>
    <n v="30"/>
    <n v="171.79"/>
    <x v="234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7"/>
    <s v="wearables"/>
    <n v="1"/>
    <n v="35.33"/>
    <x v="234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"/>
    <s v="wearables"/>
    <n v="6"/>
    <n v="82.09"/>
    <x v="234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"/>
    <s v="wearables"/>
    <n v="13"/>
    <n v="110.87"/>
    <x v="234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"/>
    <s v="wearables"/>
    <n v="13"/>
    <n v="161.22"/>
    <x v="234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8"/>
    <s v="EUR"/>
    <n v="1475310825"/>
    <n v="1472718825"/>
    <b v="0"/>
    <n v="0"/>
    <b v="0"/>
    <s v="technology/wearables"/>
    <x v="7"/>
    <s v="wearables"/>
    <n v="0"/>
    <n v="0"/>
    <x v="2349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"/>
    <s v="wearables"/>
    <n v="17"/>
    <n v="52.41"/>
    <x v="235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7"/>
    <s v="wearables"/>
    <n v="0"/>
    <n v="13"/>
    <x v="235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"/>
    <s v="wearables"/>
    <n v="4"/>
    <n v="30.29"/>
    <x v="2352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"/>
    <s v="wearables"/>
    <n v="0"/>
    <n v="116.75"/>
    <x v="235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"/>
    <s v="wearables"/>
    <n v="25"/>
    <n v="89.6"/>
    <x v="235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"/>
    <s v="wearables"/>
    <n v="2"/>
    <n v="424.45"/>
    <x v="235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"/>
    <s v="wearables"/>
    <n v="7"/>
    <n v="80.67"/>
    <x v="2356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"/>
    <s v="wearables"/>
    <n v="2"/>
    <n v="13"/>
    <x v="2357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7"/>
    <s v="wearables"/>
    <n v="1"/>
    <n v="8.1300000000000008"/>
    <x v="235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"/>
    <s v="wearables"/>
    <n v="59"/>
    <n v="153.43"/>
    <x v="235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"/>
    <s v="wearables"/>
    <n v="8"/>
    <n v="292.08"/>
    <x v="236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"/>
    <s v="wearables"/>
    <n v="2"/>
    <n v="3304"/>
    <x v="236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7"/>
    <s v="wearables"/>
    <n v="104"/>
    <n v="1300"/>
    <x v="236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"/>
    <s v="wearables"/>
    <n v="30"/>
    <n v="134.55000000000001"/>
    <x v="236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"/>
    <s v="wearables"/>
    <n v="16"/>
    <n v="214.07"/>
    <x v="236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"/>
    <s v="wearables"/>
    <n v="82"/>
    <n v="216.34"/>
    <x v="236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"/>
    <s v="wearables"/>
    <n v="75"/>
    <n v="932.31"/>
    <x v="236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"/>
    <s v="wearables"/>
    <n v="6"/>
    <n v="29.25"/>
    <x v="236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"/>
    <s v="wearables"/>
    <n v="44"/>
    <n v="174.95"/>
    <x v="236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6"/>
    <s v="MXN"/>
    <n v="1482953115"/>
    <n v="1480361115"/>
    <b v="0"/>
    <n v="1"/>
    <b v="0"/>
    <s v="technology/wearables"/>
    <x v="7"/>
    <s v="wearables"/>
    <n v="0"/>
    <n v="250"/>
    <x v="236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7"/>
    <s v="wearables"/>
    <n v="13"/>
    <n v="65"/>
    <x v="237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7"/>
    <s v="wearables"/>
    <n v="0"/>
    <n v="55"/>
    <x v="237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7"/>
    <s v="wearables"/>
    <n v="0"/>
    <n v="75"/>
    <x v="237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7"/>
    <s v="wearables"/>
    <n v="21535"/>
    <n v="1389.36"/>
    <x v="237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7"/>
    <s v="wearables"/>
    <n v="35"/>
    <n v="95.91"/>
    <x v="2374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7"/>
    <s v="wearables"/>
    <n v="31"/>
    <n v="191.25"/>
    <x v="237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5"/>
    <s v="CHF"/>
    <n v="1448489095"/>
    <n v="1445893495"/>
    <b v="0"/>
    <n v="6"/>
    <b v="0"/>
    <s v="technology/wearables"/>
    <x v="7"/>
    <s v="wearables"/>
    <n v="3"/>
    <n v="40"/>
    <x v="237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7"/>
    <s v="wearables"/>
    <n v="3"/>
    <n v="74.790000000000006"/>
    <x v="237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7"/>
    <s v="wearables"/>
    <n v="23"/>
    <n v="161.12"/>
    <x v="2378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7"/>
    <s v="wearables"/>
    <n v="3"/>
    <n v="88.71"/>
    <x v="237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7"/>
    <s v="wearables"/>
    <n v="47"/>
    <n v="53.25"/>
    <x v="2380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7"/>
    <s v="wearables"/>
    <n v="40"/>
    <n v="152.41"/>
    <x v="238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"/>
    <s v="wearables"/>
    <n v="26"/>
    <n v="90.62"/>
    <x v="238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7"/>
    <s v="wearables"/>
    <n v="65"/>
    <n v="201.6"/>
    <x v="2383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7"/>
    <s v="wearables"/>
    <n v="12"/>
    <n v="127.93"/>
    <x v="2384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7"/>
    <s v="wearables"/>
    <n v="11"/>
    <n v="29.89"/>
    <x v="2385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7"/>
    <s v="wearables"/>
    <n v="112"/>
    <n v="367.97"/>
    <x v="2386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7"/>
    <s v="wearables"/>
    <n v="16"/>
    <n v="129.16999999999999"/>
    <x v="238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7"/>
    <s v="wearables"/>
    <n v="32"/>
    <n v="800.7"/>
    <x v="238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7"/>
    <s v="wearables"/>
    <n v="1"/>
    <n v="28"/>
    <x v="238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7"/>
    <s v="wearables"/>
    <n v="31"/>
    <n v="102.02"/>
    <x v="239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7"/>
    <s v="wearables"/>
    <n v="1"/>
    <n v="184.36"/>
    <x v="239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7"/>
    <s v="wearables"/>
    <n v="40"/>
    <n v="162.91999999999999"/>
    <x v="239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7"/>
    <s v="wearables"/>
    <n v="0"/>
    <n v="1"/>
    <x v="2393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7"/>
    <s v="wearables"/>
    <n v="6"/>
    <n v="603.53"/>
    <x v="239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"/>
    <s v="wearables"/>
    <n v="15"/>
    <n v="45.41"/>
    <x v="239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"/>
    <s v="wearables"/>
    <n v="15"/>
    <n v="97.33"/>
    <x v="2396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7"/>
    <s v="wearables"/>
    <n v="1"/>
    <n v="167.67"/>
    <x v="239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7"/>
    <s v="wearables"/>
    <n v="1"/>
    <n v="859.86"/>
    <x v="239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7"/>
    <s v="wearables"/>
    <n v="0"/>
    <n v="26.5"/>
    <x v="2399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7"/>
    <s v="wearables"/>
    <n v="9"/>
    <n v="30.27"/>
    <x v="240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7"/>
    <s v="wearables"/>
    <n v="10"/>
    <n v="54.67"/>
    <x v="2401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7"/>
    <s v="wearables"/>
    <n v="2"/>
    <n v="60.75"/>
    <x v="240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7"/>
    <s v="wearables"/>
    <n v="1"/>
    <n v="102.73"/>
    <x v="240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7"/>
    <s v="wearables"/>
    <n v="4"/>
    <n v="41.59"/>
    <x v="2404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7"/>
    <s v="wearables"/>
    <n v="2"/>
    <n v="116.53"/>
    <x v="2405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7"/>
    <s v="wearables"/>
    <n v="1"/>
    <n v="45.33"/>
    <x v="2406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7"/>
    <s v="wearables"/>
    <n v="22"/>
    <n v="157.46"/>
    <x v="2407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7"/>
    <s v="wearables"/>
    <n v="1"/>
    <n v="100.5"/>
    <x v="240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5"/>
    <s v="CHF"/>
    <n v="1485480408"/>
    <n v="1482888408"/>
    <b v="0"/>
    <n v="0"/>
    <b v="0"/>
    <s v="technology/wearables"/>
    <x v="7"/>
    <s v="wearables"/>
    <n v="0"/>
    <n v="0"/>
    <x v="240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7"/>
    <s v="wearables"/>
    <n v="0"/>
    <n v="0"/>
    <x v="241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7"/>
    <s v="wearables"/>
    <n v="11"/>
    <n v="51.82"/>
    <x v="241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7"/>
    <s v="wearables"/>
    <n v="20"/>
    <n v="308.75"/>
    <x v="241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7"/>
    <s v="wearables"/>
    <n v="85"/>
    <n v="379.23"/>
    <x v="241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7"/>
    <s v="wearables"/>
    <n v="49"/>
    <n v="176.36"/>
    <x v="241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7"/>
    <s v="wearables"/>
    <n v="3"/>
    <n v="66.069999999999993"/>
    <x v="2415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7"/>
    <s v="wearables"/>
    <n v="7"/>
    <n v="89.65"/>
    <x v="2416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7"/>
    <s v="wearables"/>
    <n v="0"/>
    <n v="0"/>
    <x v="241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7"/>
    <s v="wearables"/>
    <n v="70"/>
    <n v="382.39"/>
    <x v="241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7"/>
    <s v="wearables"/>
    <n v="0"/>
    <n v="100"/>
    <x v="241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7"/>
    <s v="wearables"/>
    <n v="102"/>
    <n v="158.36000000000001"/>
    <x v="2420"/>
    <d v="2016-08-19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7"/>
    <s v="gadgets"/>
    <n v="3"/>
    <n v="106.8"/>
    <x v="242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7"/>
    <s v="gadgets"/>
    <n v="1"/>
    <n v="4"/>
    <x v="24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7"/>
    <s v="gadgets"/>
    <n v="47"/>
    <n v="34.1"/>
    <x v="242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7"/>
    <s v="gadgets"/>
    <n v="0"/>
    <n v="25"/>
    <x v="242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7"/>
    <s v="gadgets"/>
    <n v="0"/>
    <n v="10.5"/>
    <x v="242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7"/>
    <s v="gadgets"/>
    <n v="43"/>
    <n v="215.96"/>
    <x v="242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7"/>
    <s v="gadgets"/>
    <n v="0"/>
    <n v="21.25"/>
    <x v="242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7"/>
    <s v="gadgets"/>
    <n v="2"/>
    <n v="108.25"/>
    <x v="242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7"/>
    <s v="gadgets"/>
    <n v="14"/>
    <n v="129.97"/>
    <x v="24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7"/>
    <s v="gadgets"/>
    <n v="39"/>
    <n v="117.49"/>
    <x v="243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7"/>
    <s v="gadgets"/>
    <n v="0"/>
    <n v="10"/>
    <x v="243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7"/>
    <s v="gadgets"/>
    <n v="59"/>
    <n v="70.599999999999994"/>
    <x v="243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7"/>
    <s v="gadgets"/>
    <n v="1"/>
    <n v="24.5"/>
    <x v="243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7"/>
    <s v="gadgets"/>
    <n v="9"/>
    <n v="30"/>
    <x v="243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7"/>
    <s v="gadgets"/>
    <n v="2"/>
    <n v="2"/>
    <x v="243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7"/>
    <s v="gadgets"/>
    <n v="1"/>
    <n v="17"/>
    <x v="243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7"/>
    <s v="gadgets"/>
    <n v="53"/>
    <n v="2928.93"/>
    <x v="243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7"/>
    <s v="gadgets"/>
    <n v="1"/>
    <n v="28.89"/>
    <x v="243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7"/>
    <s v="gadgets"/>
    <n v="47"/>
    <n v="29.63"/>
    <x v="243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7"/>
    <s v="gadgets"/>
    <n v="43"/>
    <n v="40.98"/>
    <x v="244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7"/>
    <s v="hardware"/>
    <n v="126"/>
    <n v="64.569999999999993"/>
    <x v="24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7"/>
    <s v="hardware"/>
    <n v="138"/>
    <n v="87.44"/>
    <x v="24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7"/>
    <s v="hardware"/>
    <n v="1705"/>
    <n v="68.819999999999993"/>
    <x v="24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7"/>
    <s v="hardware"/>
    <n v="788"/>
    <n v="176.2"/>
    <x v="24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7"/>
    <s v="hardware"/>
    <n v="348"/>
    <n v="511.79"/>
    <x v="24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7"/>
    <s v="hardware"/>
    <n v="150"/>
    <n v="160.44"/>
    <x v="24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s v="hardware"/>
    <n v="101"/>
    <n v="35"/>
    <x v="24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7"/>
    <s v="hardware"/>
    <n v="800"/>
    <n v="188.51"/>
    <x v="24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7"/>
    <s v="hardware"/>
    <n v="106"/>
    <n v="56.2"/>
    <x v="24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7"/>
    <s v="hardware"/>
    <n v="201"/>
    <n v="51.31"/>
    <x v="24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7"/>
    <s v="hardware"/>
    <n v="212"/>
    <n v="127.36"/>
    <x v="24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7"/>
    <s v="hardware"/>
    <n v="198"/>
    <n v="101.86"/>
    <x v="24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7"/>
    <s v="hardware"/>
    <n v="226"/>
    <n v="230.56"/>
    <x v="24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7"/>
    <s v="hardware"/>
    <n v="699"/>
    <n v="842.11"/>
    <x v="24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7"/>
    <s v="hardware"/>
    <n v="399"/>
    <n v="577.28"/>
    <x v="24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7"/>
    <s v="hardware"/>
    <n v="294"/>
    <n v="483.34"/>
    <x v="24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7"/>
    <s v="hardware"/>
    <n v="168"/>
    <n v="76.14"/>
    <x v="24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7"/>
    <s v="hardware"/>
    <n v="1436"/>
    <n v="74.11"/>
    <x v="24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7"/>
    <s v="hardware"/>
    <n v="157"/>
    <n v="36.97"/>
    <x v="24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7"/>
    <s v="hardware"/>
    <n v="118"/>
    <n v="2500.9699999999998"/>
    <x v="24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7"/>
    <s v="hardware"/>
    <n v="1105"/>
    <n v="67.69"/>
    <x v="24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7"/>
    <s v="hardware"/>
    <n v="193"/>
    <n v="63.05"/>
    <x v="24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7"/>
    <s v="hardware"/>
    <n v="127"/>
    <n v="117.6"/>
    <x v="24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8"/>
    <s v="EUR"/>
    <n v="1461306772"/>
    <n v="1458714772"/>
    <b v="1"/>
    <n v="1281"/>
    <b v="1"/>
    <s v="technology/hardware"/>
    <x v="7"/>
    <s v="hardware"/>
    <n v="260"/>
    <n v="180.75"/>
    <x v="24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7"/>
    <s v="hardware"/>
    <n v="262"/>
    <n v="127.32"/>
    <x v="24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7"/>
    <s v="hardware"/>
    <n v="207"/>
    <n v="136.63999999999999"/>
    <x v="24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7"/>
    <s v="hardware"/>
    <n v="370"/>
    <n v="182.78"/>
    <x v="24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7"/>
    <s v="hardware"/>
    <n v="285"/>
    <n v="279.38"/>
    <x v="24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7"/>
    <s v="hardware"/>
    <n v="579"/>
    <n v="61.38"/>
    <x v="24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7"/>
    <s v="hardware"/>
    <n v="1132"/>
    <n v="80.73"/>
    <x v="24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7"/>
    <s v="hardware"/>
    <n v="263"/>
    <n v="272.36"/>
    <x v="24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7"/>
    <s v="hardware"/>
    <n v="674"/>
    <n v="70.849999999999994"/>
    <x v="24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7"/>
    <s v="hardware"/>
    <n v="257"/>
    <n v="247.94"/>
    <x v="24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7"/>
    <s v="hardware"/>
    <n v="375"/>
    <n v="186.81"/>
    <x v="24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7"/>
    <s v="hardware"/>
    <n v="209"/>
    <n v="131.99"/>
    <x v="24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7"/>
    <s v="hardware"/>
    <n v="347"/>
    <n v="29.31"/>
    <x v="24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7"/>
    <s v="hardware"/>
    <n v="402"/>
    <n v="245.02"/>
    <x v="24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7"/>
    <s v="hardware"/>
    <n v="1027"/>
    <n v="1323.25"/>
    <x v="24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7"/>
    <s v="hardware"/>
    <n v="115"/>
    <n v="282.66000000000003"/>
    <x v="24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7"/>
    <s v="hardware"/>
    <n v="355"/>
    <n v="91.21"/>
    <x v="248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7"/>
    <s v="hardware"/>
    <n v="382"/>
    <n v="128.38999999999999"/>
    <x v="24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7"/>
    <s v="hardware"/>
    <n v="217"/>
    <n v="78.83"/>
    <x v="24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7"/>
    <s v="hardware"/>
    <n v="312"/>
    <n v="91.76"/>
    <x v="24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7"/>
    <s v="hardware"/>
    <n v="234"/>
    <n v="331.1"/>
    <x v="24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7"/>
    <s v="hardware"/>
    <n v="124"/>
    <n v="194.26"/>
    <x v="24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7"/>
    <s v="hardware"/>
    <n v="248"/>
    <n v="408.98"/>
    <x v="24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7"/>
    <s v="hardware"/>
    <n v="116"/>
    <n v="84.46"/>
    <x v="24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7"/>
    <s v="hardware"/>
    <n v="117"/>
    <n v="44.85"/>
    <x v="24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7"/>
    <s v="hardware"/>
    <n v="305"/>
    <n v="383.36"/>
    <x v="248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7"/>
    <s v="hardware"/>
    <n v="320"/>
    <n v="55.28"/>
    <x v="24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x v="7"/>
    <s v="hardware"/>
    <n v="820"/>
    <n v="422.02"/>
    <x v="24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7"/>
    <s v="hardware"/>
    <n v="235"/>
    <n v="64.180000000000007"/>
    <x v="24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7"/>
    <s v="hardware"/>
    <n v="495"/>
    <n v="173.58"/>
    <x v="24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7"/>
    <s v="hardware"/>
    <n v="7814"/>
    <n v="88.6"/>
    <x v="24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7"/>
    <s v="hardware"/>
    <n v="113"/>
    <n v="50.22"/>
    <x v="249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7"/>
    <s v="hardware"/>
    <n v="922"/>
    <n v="192.39"/>
    <x v="24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7"/>
    <s v="hardware"/>
    <n v="125"/>
    <n v="73.42"/>
    <x v="24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7"/>
    <s v="hardware"/>
    <n v="102"/>
    <n v="147.68"/>
    <x v="24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7"/>
    <s v="hardware"/>
    <n v="485"/>
    <n v="108.97"/>
    <x v="24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7"/>
    <s v="hardware"/>
    <n v="192"/>
    <n v="23.65"/>
    <x v="25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7"/>
    <s v="hardware"/>
    <n v="281"/>
    <n v="147.94999999999999"/>
    <x v="25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7"/>
    <s v="hardware"/>
    <n v="125"/>
    <n v="385.04"/>
    <x v="25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7"/>
    <s v="hardware"/>
    <n v="161"/>
    <n v="457.39"/>
    <x v="25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7"/>
    <s v="hardware"/>
    <n v="585"/>
    <n v="222.99"/>
    <x v="25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7"/>
    <s v="hardware"/>
    <n v="201"/>
    <n v="220.74"/>
    <x v="250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7"/>
    <s v="hardware"/>
    <n v="133"/>
    <n v="73.5"/>
    <x v="25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7"/>
    <s v="hardware"/>
    <n v="120"/>
    <n v="223.1"/>
    <x v="250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7"/>
    <s v="hardware"/>
    <n v="126"/>
    <n v="47.91"/>
    <x v="250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7"/>
    <s v="hardware"/>
    <n v="361"/>
    <n v="96.06"/>
    <x v="25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7"/>
    <s v="hardware"/>
    <n v="226"/>
    <n v="118.61"/>
    <x v="25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7"/>
    <s v="hardware"/>
    <n v="120"/>
    <n v="118.45"/>
    <x v="25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7"/>
    <s v="hardware"/>
    <n v="304"/>
    <n v="143.21"/>
    <x v="25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7"/>
    <s v="hardware"/>
    <n v="179"/>
    <n v="282.72000000000003"/>
    <x v="25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7"/>
    <s v="hardware"/>
    <n v="387"/>
    <n v="593.94000000000005"/>
    <x v="25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7"/>
    <s v="hardware"/>
    <n v="211"/>
    <n v="262.16000000000003"/>
    <x v="25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7"/>
    <s v="hardware"/>
    <n v="132"/>
    <n v="46.58"/>
    <x v="25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7"/>
    <s v="hardware"/>
    <n v="300"/>
    <n v="70.040000000000006"/>
    <x v="25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7"/>
    <s v="hardware"/>
    <n v="421"/>
    <n v="164.91"/>
    <x v="25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7"/>
    <s v="hardware"/>
    <n v="136"/>
    <n v="449.26"/>
    <x v="251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7"/>
    <s v="hardware"/>
    <n v="248"/>
    <n v="27.47"/>
    <x v="25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7"/>
    <s v="hardware"/>
    <n v="182"/>
    <n v="143.97999999999999"/>
    <x v="25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7"/>
    <s v="hardware"/>
    <n v="124"/>
    <n v="88.24"/>
    <x v="25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7"/>
    <s v="hardware"/>
    <n v="506"/>
    <n v="36.33"/>
    <x v="25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7"/>
    <s v="hardware"/>
    <n v="108"/>
    <n v="90.18"/>
    <x v="25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7"/>
    <s v="hardware"/>
    <n v="819"/>
    <n v="152.62"/>
    <x v="25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7"/>
    <s v="hardware"/>
    <n v="121"/>
    <n v="55.81"/>
    <x v="25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7"/>
    <s v="hardware"/>
    <n v="103"/>
    <n v="227.85"/>
    <x v="25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7"/>
    <s v="hardware"/>
    <n v="148"/>
    <n v="91.83"/>
    <x v="252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7"/>
    <s v="hardware"/>
    <n v="120"/>
    <n v="80.989999999999995"/>
    <x v="25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7"/>
    <s v="hardware"/>
    <n v="473"/>
    <n v="278.39"/>
    <x v="25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7"/>
    <s v="hardware"/>
    <n v="130"/>
    <n v="43.1"/>
    <x v="25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7"/>
    <s v="hardware"/>
    <n v="353"/>
    <n v="326.29000000000002"/>
    <x v="25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s v="hardware"/>
    <n v="101"/>
    <n v="41.74"/>
    <x v="25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7"/>
    <s v="hardware"/>
    <n v="114"/>
    <n v="64.02"/>
    <x v="25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7"/>
    <s v="hardware"/>
    <n v="167"/>
    <n v="99.46"/>
    <x v="25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7"/>
    <s v="hardware"/>
    <n v="153"/>
    <n v="138.49"/>
    <x v="25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7"/>
    <s v="hardware"/>
    <n v="202"/>
    <n v="45.55"/>
    <x v="253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7"/>
    <s v="hardware"/>
    <n v="168"/>
    <n v="10.51"/>
    <x v="25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7"/>
    <s v="hardware"/>
    <n v="143"/>
    <n v="114.77"/>
    <x v="25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7"/>
    <s v="hardware"/>
    <n v="196"/>
    <n v="36"/>
    <x v="25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7"/>
    <s v="hardware"/>
    <n v="108"/>
    <n v="154.16999999999999"/>
    <x v="25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7"/>
    <s v="hardware"/>
    <n v="115"/>
    <n v="566.39"/>
    <x v="254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7"/>
    <s v="hardware"/>
    <n v="148"/>
    <n v="120.86"/>
    <x v="25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7"/>
    <s v="hardware"/>
    <n v="191"/>
    <n v="86.16"/>
    <x v="25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7"/>
    <s v="hardware"/>
    <n v="199"/>
    <n v="51.21"/>
    <x v="25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7"/>
    <s v="hardware"/>
    <n v="219"/>
    <n v="67.260000000000005"/>
    <x v="254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7"/>
    <s v="hardware"/>
    <n v="127"/>
    <n v="62.8"/>
    <x v="25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7"/>
    <s v="hardware"/>
    <n v="105"/>
    <n v="346.13"/>
    <x v="25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7"/>
    <s v="hardware"/>
    <n v="128"/>
    <n v="244.12"/>
    <x v="25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7"/>
    <s v="hardware"/>
    <n v="317"/>
    <n v="259.25"/>
    <x v="25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7"/>
    <s v="hardware"/>
    <n v="281"/>
    <n v="201.96"/>
    <x v="25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7"/>
    <s v="hardware"/>
    <n v="111"/>
    <n v="226.21"/>
    <x v="25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7"/>
    <s v="hardware"/>
    <n v="153"/>
    <n v="324.69"/>
    <x v="255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"/>
    <s v="hardware"/>
    <n v="103"/>
    <n v="205"/>
    <x v="25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7"/>
    <s v="hardware"/>
    <n v="1678"/>
    <n v="20.47"/>
    <x v="255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7"/>
    <s v="hardware"/>
    <n v="543"/>
    <n v="116.35"/>
    <x v="25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7"/>
    <s v="hardware"/>
    <n v="116"/>
    <n v="307.2"/>
    <x v="25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7"/>
    <s v="hardware"/>
    <n v="131"/>
    <n v="546.69000000000005"/>
    <x v="25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7"/>
    <s v="hardware"/>
    <n v="288"/>
    <n v="47.47"/>
    <x v="25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7"/>
    <s v="hardware"/>
    <n v="508"/>
    <n v="101.56"/>
    <x v="2560"/>
    <d v="2015-11-11T23:58: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7"/>
    <s v="web"/>
    <n v="0"/>
    <n v="0"/>
    <x v="256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7"/>
    <s v="web"/>
    <n v="0"/>
    <n v="0"/>
    <x v="256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7"/>
    <s v="web"/>
    <n v="3"/>
    <n v="300"/>
    <x v="256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7"/>
    <s v="web"/>
    <n v="0"/>
    <n v="1"/>
    <x v="256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7"/>
    <s v="web"/>
    <n v="0"/>
    <n v="0"/>
    <x v="256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7"/>
    <s v="web"/>
    <n v="0"/>
    <n v="13"/>
    <x v="256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7"/>
    <s v="web"/>
    <n v="2"/>
    <n v="15"/>
    <x v="256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7"/>
    <s v="web"/>
    <n v="0"/>
    <n v="54"/>
    <x v="256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7"/>
    <s v="web"/>
    <n v="0"/>
    <n v="0"/>
    <x v="25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7"/>
    <s v="web"/>
    <n v="0"/>
    <n v="0"/>
    <x v="257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7"/>
    <s v="web"/>
    <n v="1"/>
    <n v="15.43"/>
    <x v="257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7"/>
    <s v="web"/>
    <n v="0"/>
    <n v="0"/>
    <x v="25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7"/>
    <s v="web"/>
    <n v="0"/>
    <n v="0"/>
    <x v="257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7"/>
    <s v="web"/>
    <n v="0"/>
    <n v="25"/>
    <x v="257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7"/>
    <s v="web"/>
    <n v="1"/>
    <n v="27.5"/>
    <x v="257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7"/>
    <s v="web"/>
    <n v="0"/>
    <n v="0"/>
    <x v="257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7"/>
    <s v="web"/>
    <n v="0"/>
    <n v="0"/>
    <x v="257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7"/>
    <s v="web"/>
    <n v="0"/>
    <n v="0"/>
    <x v="257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"/>
    <s v="web"/>
    <n v="15"/>
    <n v="367"/>
    <x v="257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7"/>
    <s v="web"/>
    <n v="0"/>
    <n v="2"/>
    <x v="25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7"/>
    <s v="web"/>
    <n v="0"/>
    <n v="0"/>
    <x v="258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7"/>
    <s v="web"/>
    <n v="29"/>
    <n v="60"/>
    <x v="258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7"/>
    <s v="web"/>
    <n v="0"/>
    <n v="0"/>
    <x v="258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7"/>
    <s v="web"/>
    <n v="0"/>
    <n v="0"/>
    <x v="258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8"/>
    <s v="EUR"/>
    <n v="1453071600"/>
    <n v="1449596425"/>
    <b v="0"/>
    <n v="0"/>
    <b v="0"/>
    <s v="technology/web"/>
    <x v="7"/>
    <s v="web"/>
    <n v="0"/>
    <n v="0"/>
    <x v="258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7"/>
    <s v="web"/>
    <n v="11"/>
    <n v="97.41"/>
    <x v="258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7"/>
    <s v="web"/>
    <n v="1"/>
    <n v="47.86"/>
    <x v="258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7"/>
    <s v="web"/>
    <n v="0"/>
    <n v="50"/>
    <x v="258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7"/>
    <s v="web"/>
    <n v="0"/>
    <n v="0"/>
    <x v="258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7"/>
    <s v="web"/>
    <n v="0"/>
    <n v="20.5"/>
    <x v="259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7"/>
    <s v="web"/>
    <n v="0"/>
    <n v="0"/>
    <x v="259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7"/>
    <s v="web"/>
    <n v="3"/>
    <n v="30"/>
    <x v="259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7"/>
    <s v="web"/>
    <n v="0"/>
    <n v="50"/>
    <x v="259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7"/>
    <s v="web"/>
    <n v="0"/>
    <n v="10"/>
    <x v="259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7"/>
    <s v="web"/>
    <n v="0"/>
    <n v="0"/>
    <x v="259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7"/>
    <s v="web"/>
    <n v="11"/>
    <n v="81.58"/>
    <x v="259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7"/>
    <s v="web"/>
    <n v="0"/>
    <n v="0"/>
    <x v="259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7"/>
    <s v="web"/>
    <n v="0"/>
    <n v="0"/>
    <x v="259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7"/>
    <s v="web"/>
    <n v="0"/>
    <n v="0"/>
    <x v="25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7"/>
    <s v="web"/>
    <n v="0"/>
    <n v="18.329999999999998"/>
    <x v="260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7"/>
    <s v="web"/>
    <n v="2"/>
    <n v="224.43"/>
    <x v="260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7"/>
    <s v="web"/>
    <n v="3"/>
    <n v="37.5"/>
    <x v="260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7"/>
    <s v="web"/>
    <n v="4"/>
    <n v="145"/>
    <x v="260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7"/>
    <s v="web"/>
    <n v="1"/>
    <n v="1"/>
    <x v="260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7"/>
    <s v="web"/>
    <n v="1"/>
    <n v="112.57"/>
    <x v="260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7"/>
    <s v="web"/>
    <n v="0"/>
    <n v="0"/>
    <x v="260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7"/>
    <s v="web"/>
    <n v="1"/>
    <n v="342"/>
    <x v="260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7"/>
    <s v="web"/>
    <n v="1"/>
    <n v="57.88"/>
    <x v="260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7"/>
    <s v="web"/>
    <n v="0"/>
    <n v="30"/>
    <x v="260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7"/>
    <s v="web"/>
    <n v="0"/>
    <n v="0"/>
    <x v="261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7"/>
    <s v="web"/>
    <n v="0"/>
    <n v="25"/>
    <x v="261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7"/>
    <s v="web"/>
    <n v="0"/>
    <n v="0"/>
    <x v="261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7"/>
    <s v="web"/>
    <n v="0"/>
    <n v="50"/>
    <x v="261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7"/>
    <s v="web"/>
    <n v="0"/>
    <n v="1.5"/>
    <x v="261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7"/>
    <s v="web"/>
    <n v="0"/>
    <n v="0"/>
    <x v="261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5"/>
    <s v="CHF"/>
    <n v="1444940558"/>
    <n v="1442348558"/>
    <b v="0"/>
    <n v="1"/>
    <b v="0"/>
    <s v="technology/web"/>
    <x v="7"/>
    <s v="web"/>
    <n v="0"/>
    <n v="10"/>
    <x v="261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7"/>
    <s v="web"/>
    <n v="0"/>
    <n v="0"/>
    <x v="26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7"/>
    <s v="web"/>
    <n v="0"/>
    <n v="0"/>
    <x v="261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7"/>
    <s v="web"/>
    <n v="0"/>
    <n v="0"/>
    <x v="261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7"/>
    <s v="web"/>
    <n v="0"/>
    <n v="0"/>
    <x v="2620"/>
    <d v="2016-04-14T06:26:0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7"/>
    <s v="space exploration"/>
    <n v="661"/>
    <n v="21.9"/>
    <x v="262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7"/>
    <s v="space exploration"/>
    <n v="326"/>
    <n v="80.02"/>
    <x v="262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s v="space exploration"/>
    <n v="101"/>
    <n v="35.520000000000003"/>
    <x v="262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7"/>
    <s v="space exploration"/>
    <n v="104"/>
    <n v="64.930000000000007"/>
    <x v="262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7"/>
    <s v="space exploration"/>
    <n v="107"/>
    <n v="60.97"/>
    <x v="262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7"/>
    <s v="space exploration"/>
    <n v="110"/>
    <n v="31.44"/>
    <x v="262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7"/>
    <s v="space exploration"/>
    <n v="408"/>
    <n v="81.95"/>
    <x v="262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7"/>
    <s v="space exploration"/>
    <n v="224"/>
    <n v="58.93"/>
    <x v="26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7"/>
    <s v="space exploration"/>
    <n v="304"/>
    <n v="157.29"/>
    <x v="262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7"/>
    <s v="space exploration"/>
    <n v="141"/>
    <n v="55.76"/>
    <x v="263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7"/>
    <s v="space exploration"/>
    <n v="2791"/>
    <n v="83.8"/>
    <x v="263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7"/>
    <s v="space exploration"/>
    <n v="172"/>
    <n v="58.42"/>
    <x v="263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s v="space exploration"/>
    <n v="101"/>
    <n v="270.57"/>
    <x v="263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7"/>
    <s v="space exploration"/>
    <n v="102"/>
    <n v="107.1"/>
    <x v="263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7"/>
    <s v="space exploration"/>
    <n v="170"/>
    <n v="47.18"/>
    <x v="263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7"/>
    <s v="space exploration"/>
    <n v="115"/>
    <n v="120.31"/>
    <x v="263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7"/>
    <s v="space exploration"/>
    <n v="878"/>
    <n v="27.6"/>
    <x v="263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7"/>
    <s v="space exploration"/>
    <n v="105"/>
    <n v="205.3"/>
    <x v="263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7"/>
    <s v="space exploration"/>
    <n v="188"/>
    <n v="35.549999999999997"/>
    <x v="263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7"/>
    <s v="space exploration"/>
    <n v="144"/>
    <n v="74.64"/>
    <x v="264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7"/>
    <s v="space exploration"/>
    <n v="146"/>
    <n v="47.06"/>
    <x v="264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8"/>
    <s v="EUR"/>
    <n v="1483120216"/>
    <n v="1479232216"/>
    <b v="0"/>
    <n v="74"/>
    <b v="1"/>
    <s v="technology/space exploration"/>
    <x v="7"/>
    <s v="space exploration"/>
    <n v="131"/>
    <n v="26.59"/>
    <x v="264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7"/>
    <s v="space exploration"/>
    <n v="114"/>
    <n v="36.770000000000003"/>
    <x v="264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7"/>
    <s v="space exploration"/>
    <n v="1379"/>
    <n v="31.82"/>
    <x v="264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7"/>
    <s v="space exploration"/>
    <n v="956"/>
    <n v="27.58"/>
    <x v="264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7"/>
    <s v="space exploration"/>
    <n v="112"/>
    <n v="56"/>
    <x v="264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7"/>
    <s v="space exploration"/>
    <n v="647"/>
    <n v="21.56"/>
    <x v="264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7"/>
    <s v="space exploration"/>
    <n v="110"/>
    <n v="44.1"/>
    <x v="264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7"/>
    <s v="space exploration"/>
    <n v="128"/>
    <n v="63.87"/>
    <x v="264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7"/>
    <s v="space exploration"/>
    <n v="158"/>
    <n v="38.99"/>
    <x v="265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7"/>
    <s v="space exploration"/>
    <n v="115"/>
    <n v="80.19"/>
    <x v="265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7"/>
    <s v="space exploration"/>
    <n v="137"/>
    <n v="34.9"/>
    <x v="265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7"/>
    <s v="space exploration"/>
    <n v="355"/>
    <n v="89.1"/>
    <x v="265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7"/>
    <s v="space exploration"/>
    <n v="106"/>
    <n v="39.44"/>
    <x v="265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7"/>
    <s v="space exploration"/>
    <n v="100"/>
    <n v="136.9"/>
    <x v="265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7"/>
    <s v="space exploration"/>
    <n v="187"/>
    <n v="37.46"/>
    <x v="265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7"/>
    <s v="space exploration"/>
    <n v="166"/>
    <n v="31.96"/>
    <x v="265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7"/>
    <s v="space exploration"/>
    <n v="102"/>
    <n v="25.21"/>
    <x v="265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7"/>
    <s v="space exploration"/>
    <n v="164"/>
    <n v="10.039999999999999"/>
    <x v="265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7"/>
    <s v="space exploration"/>
    <n v="106"/>
    <n v="45.94"/>
    <x v="266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7"/>
    <s v="space exploration"/>
    <n v="1"/>
    <n v="15"/>
    <x v="266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7"/>
    <s v="space exploration"/>
    <n v="0"/>
    <n v="0"/>
    <x v="266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7"/>
    <s v="space exploration"/>
    <n v="34"/>
    <n v="223.58"/>
    <x v="266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7"/>
    <s v="space exploration"/>
    <n v="2"/>
    <n v="39.479999999999997"/>
    <x v="266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7"/>
    <s v="space exploration"/>
    <n v="11"/>
    <n v="91.3"/>
    <x v="266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7"/>
    <s v="space exploration"/>
    <n v="8"/>
    <n v="78.67"/>
    <x v="266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7"/>
    <s v="space exploration"/>
    <n v="1"/>
    <n v="12"/>
    <x v="266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7"/>
    <s v="space exploration"/>
    <n v="1"/>
    <n v="17.670000000000002"/>
    <x v="266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7"/>
    <s v="space exploration"/>
    <n v="0"/>
    <n v="41.33"/>
    <x v="266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7"/>
    <s v="space exploration"/>
    <n v="1"/>
    <n v="71.599999999999994"/>
    <x v="267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7"/>
    <s v="space exploration"/>
    <n v="2"/>
    <n v="307.82"/>
    <x v="267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7"/>
    <s v="space exploration"/>
    <n v="1"/>
    <n v="80.45"/>
    <x v="267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7"/>
    <s v="space exploration"/>
    <n v="12"/>
    <n v="83.94"/>
    <x v="267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7"/>
    <s v="space exploration"/>
    <n v="0"/>
    <n v="8.5"/>
    <x v="267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"/>
    <s v="space exploration"/>
    <n v="21"/>
    <n v="73.37"/>
    <x v="267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7"/>
    <s v="space exploration"/>
    <n v="11"/>
    <n v="112.86"/>
    <x v="267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7"/>
    <s v="space exploration"/>
    <n v="19"/>
    <n v="95.28"/>
    <x v="267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7"/>
    <s v="space exploration"/>
    <n v="0"/>
    <n v="22.75"/>
    <x v="267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7"/>
    <s v="space exploration"/>
    <n v="3"/>
    <n v="133.30000000000001"/>
    <x v="267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7"/>
    <s v="space exploration"/>
    <n v="0"/>
    <n v="3.8"/>
    <x v="268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7"/>
    <s v="makerspaces"/>
    <n v="103"/>
    <n v="85.75"/>
    <x v="26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7"/>
    <s v="makerspaces"/>
    <n v="107"/>
    <n v="267"/>
    <x v="26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7"/>
    <s v="makerspaces"/>
    <n v="105"/>
    <n v="373.56"/>
    <x v="26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7"/>
    <s v="makerspaces"/>
    <n v="103"/>
    <n v="174.04"/>
    <x v="26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7"/>
    <s v="makerspaces"/>
    <n v="123"/>
    <n v="93.7"/>
    <x v="26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7"/>
    <s v="makerspaces"/>
    <n v="159"/>
    <n v="77.33"/>
    <x v="26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7"/>
    <s v="makerspaces"/>
    <n v="111"/>
    <n v="92.22"/>
    <x v="268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7"/>
    <s v="makerspaces"/>
    <n v="171"/>
    <n v="60.96"/>
    <x v="26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7"/>
    <s v="makerspaces"/>
    <n v="125"/>
    <n v="91"/>
    <x v="26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7"/>
    <s v="makerspaces"/>
    <n v="6"/>
    <n v="41.58"/>
    <x v="26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7"/>
    <s v="makerspaces"/>
    <n v="11"/>
    <n v="33.76"/>
    <x v="26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7"/>
    <s v="makerspaces"/>
    <n v="33"/>
    <n v="70.62"/>
    <x v="26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7"/>
    <s v="makerspaces"/>
    <n v="28"/>
    <n v="167.15"/>
    <x v="26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7"/>
    <s v="makerspaces"/>
    <n v="63"/>
    <n v="128.62"/>
    <x v="26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7"/>
    <s v="makerspaces"/>
    <n v="8"/>
    <n v="65.41"/>
    <x v="26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7"/>
    <s v="makerspaces"/>
    <n v="50"/>
    <n v="117.56"/>
    <x v="26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7"/>
    <s v="makerspaces"/>
    <n v="18"/>
    <n v="126.48"/>
    <x v="26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7"/>
    <s v="makerspaces"/>
    <n v="0"/>
    <n v="550"/>
    <x v="26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7"/>
    <s v="makerspaces"/>
    <n v="0"/>
    <n v="44"/>
    <x v="269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7"/>
    <s v="makerspaces"/>
    <n v="1"/>
    <n v="69"/>
    <x v="2700"/>
    <d v="2016-04-06T04:04:5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7"/>
    <s v="hardware"/>
    <n v="1462"/>
    <n v="40.76"/>
    <x v="270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7"/>
    <s v="hardware"/>
    <n v="253"/>
    <n v="68.25"/>
    <x v="270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7"/>
    <s v="hardware"/>
    <n v="140"/>
    <n v="95.49"/>
    <x v="270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7"/>
    <s v="hardware"/>
    <n v="297"/>
    <n v="7.19"/>
    <x v="270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7"/>
    <s v="hardware"/>
    <n v="145"/>
    <n v="511.65"/>
    <x v="270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7"/>
    <s v="hardware"/>
    <n v="106"/>
    <n v="261.75"/>
    <x v="270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7"/>
    <s v="hardware"/>
    <n v="493"/>
    <n v="69.760000000000005"/>
    <x v="270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7"/>
    <s v="hardware"/>
    <n v="202"/>
    <n v="77.23"/>
    <x v="270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7"/>
    <s v="hardware"/>
    <n v="104"/>
    <n v="340.57"/>
    <x v="270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7"/>
    <s v="hardware"/>
    <n v="170"/>
    <n v="67.42"/>
    <x v="271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7"/>
    <s v="hardware"/>
    <n v="104"/>
    <n v="845.7"/>
    <x v="271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7"/>
    <s v="hardware"/>
    <n v="118"/>
    <n v="97.19"/>
    <x v="271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7"/>
    <s v="hardware"/>
    <n v="108"/>
    <n v="451.84"/>
    <x v="271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7"/>
    <s v="hardware"/>
    <n v="2260300"/>
    <n v="138.66999999999999"/>
    <x v="271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7"/>
    <s v="hardware"/>
    <n v="978"/>
    <n v="21.64"/>
    <x v="271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7"/>
    <s v="hardware"/>
    <n v="123"/>
    <n v="169.52"/>
    <x v="271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7"/>
    <s v="hardware"/>
    <n v="246"/>
    <n v="161.88"/>
    <x v="271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7"/>
    <s v="hardware"/>
    <n v="148"/>
    <n v="493.13"/>
    <x v="271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7"/>
    <s v="hardware"/>
    <n v="384"/>
    <n v="22.12"/>
    <x v="271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7"/>
    <s v="hardware"/>
    <n v="103"/>
    <n v="18.239999999999998"/>
    <x v="2720"/>
    <d v="2015-03-11T23:45: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8"/>
    <s v="plays"/>
    <n v="102"/>
    <n v="150.15"/>
    <x v="27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8"/>
    <s v="plays"/>
    <n v="105"/>
    <n v="93.43"/>
    <x v="272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"/>
    <s v="plays"/>
    <n v="115"/>
    <n v="110.97"/>
    <x v="27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8"/>
    <s v="plays"/>
    <n v="121"/>
    <n v="71.790000000000006"/>
    <x v="27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8"/>
    <s v="plays"/>
    <n v="109"/>
    <n v="29.26"/>
    <x v="27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s v="plays"/>
    <n v="100"/>
    <n v="1000"/>
    <x v="27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8"/>
    <s v="plays"/>
    <n v="114"/>
    <n v="74.349999999999994"/>
    <x v="27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8"/>
    <s v="plays"/>
    <n v="101"/>
    <n v="63.83"/>
    <x v="2728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8"/>
    <s v="plays"/>
    <n v="116"/>
    <n v="44.33"/>
    <x v="27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8"/>
    <s v="plays"/>
    <n v="130"/>
    <n v="86.94"/>
    <x v="27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8"/>
    <s v="plays"/>
    <n v="108"/>
    <n v="126.55"/>
    <x v="27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s v="plays"/>
    <n v="100"/>
    <n v="129.03"/>
    <x v="27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8"/>
    <s v="plays"/>
    <n v="123"/>
    <n v="71.239999999999995"/>
    <x v="27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s v="plays"/>
    <n v="100"/>
    <n v="117.88"/>
    <x v="27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8"/>
    <s v="plays"/>
    <n v="105"/>
    <n v="327.08"/>
    <x v="27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8"/>
    <s v="plays"/>
    <n v="103"/>
    <n v="34.75"/>
    <x v="27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8"/>
    <s v="plays"/>
    <n v="118"/>
    <n v="100.06"/>
    <x v="27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8"/>
    <s v="plays"/>
    <n v="121"/>
    <n v="40.85"/>
    <x v="27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8"/>
    <s v="plays"/>
    <n v="302"/>
    <n v="252.02"/>
    <x v="27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8"/>
    <s v="plays"/>
    <n v="101"/>
    <n v="25.16"/>
    <x v="274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8"/>
    <s v="plays"/>
    <n v="101"/>
    <n v="65.16"/>
    <x v="274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8"/>
    <s v="plays"/>
    <n v="102"/>
    <n v="32.270000000000003"/>
    <x v="274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8"/>
    <s v="plays"/>
    <n v="108"/>
    <n v="81.25"/>
    <x v="274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8"/>
    <s v="plays"/>
    <n v="242"/>
    <n v="24.2"/>
    <x v="274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s v="plays"/>
    <n v="100"/>
    <n v="65.87"/>
    <x v="2745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8"/>
    <s v="plays"/>
    <n v="125"/>
    <n v="36.08"/>
    <x v="2746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8"/>
    <s v="plays"/>
    <n v="109"/>
    <n v="44.19"/>
    <x v="274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8"/>
    <s v="plays"/>
    <n v="146"/>
    <n v="104.07"/>
    <x v="274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8"/>
    <s v="plays"/>
    <n v="110"/>
    <n v="35.96"/>
    <x v="274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8"/>
    <s v="plays"/>
    <n v="102"/>
    <n v="127.79"/>
    <x v="275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8"/>
    <s v="plays"/>
    <n v="122"/>
    <n v="27.73"/>
    <x v="275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8"/>
    <s v="plays"/>
    <n v="102"/>
    <n v="39.83"/>
    <x v="275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8"/>
    <s v="plays"/>
    <n v="141"/>
    <n v="52.17"/>
    <x v="27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8"/>
    <s v="plays"/>
    <n v="110"/>
    <n v="92.04"/>
    <x v="275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8"/>
    <s v="plays"/>
    <n v="105"/>
    <n v="63.42"/>
    <x v="2755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8"/>
    <s v="plays"/>
    <n v="124"/>
    <n v="135.63"/>
    <x v="275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8"/>
    <s v="plays"/>
    <n v="135"/>
    <n v="168.75"/>
    <x v="275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8"/>
    <s v="plays"/>
    <n v="103"/>
    <n v="70.86"/>
    <x v="275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s v="plays"/>
    <n v="100"/>
    <n v="50"/>
    <x v="2759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8"/>
    <s v="plays"/>
    <n v="130"/>
    <n v="42.21"/>
    <x v="2760"/>
    <d v="2016-07-31T11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8"/>
    <s v="spaces"/>
    <n v="46"/>
    <n v="34.130000000000003"/>
    <x v="276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8"/>
    <s v="spaces"/>
    <n v="34"/>
    <n v="132.35"/>
    <x v="276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6"/>
    <s v="MXN"/>
    <n v="1490196830"/>
    <n v="1485016430"/>
    <b v="0"/>
    <n v="45"/>
    <b v="0"/>
    <s v="theater/spaces"/>
    <x v="8"/>
    <s v="spaces"/>
    <n v="104"/>
    <n v="922.22"/>
    <x v="276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8"/>
    <s v="spaces"/>
    <n v="6"/>
    <n v="163.57"/>
    <x v="276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8"/>
    <s v="spaces"/>
    <n v="11"/>
    <n v="217.38"/>
    <x v="276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8"/>
    <s v="spaces"/>
    <n v="112"/>
    <n v="149.44"/>
    <x v="27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8"/>
    <s v="spaces"/>
    <n v="351"/>
    <n v="71.239999999999995"/>
    <x v="27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8"/>
    <s v="spaces"/>
    <n v="233"/>
    <n v="44.46"/>
    <x v="27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8"/>
    <s v="spaces"/>
    <n v="102"/>
    <n v="164.94"/>
    <x v="276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8"/>
    <s v="spaces"/>
    <n v="154"/>
    <n v="84.87"/>
    <x v="27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8"/>
    <s v="spaces"/>
    <n v="101"/>
    <n v="53.95"/>
    <x v="27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8"/>
    <s v="spaces"/>
    <n v="131"/>
    <n v="50.53"/>
    <x v="27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8"/>
    <s v="spaces"/>
    <n v="102"/>
    <n v="108"/>
    <x v="277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8"/>
    <s v="spaces"/>
    <n v="116"/>
    <n v="95.37"/>
    <x v="27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8"/>
    <s v="spaces"/>
    <n v="265"/>
    <n v="57.63"/>
    <x v="27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8"/>
    <s v="spaces"/>
    <n v="120"/>
    <n v="64.16"/>
    <x v="27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8"/>
    <s v="spaces"/>
    <n v="120"/>
    <n v="92.39"/>
    <x v="27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8"/>
    <s v="spaces"/>
    <n v="104"/>
    <n v="125.98"/>
    <x v="27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8"/>
    <s v="spaces"/>
    <n v="109"/>
    <n v="94.64"/>
    <x v="277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8"/>
    <s v="spaces"/>
    <n v="118"/>
    <n v="170.7"/>
    <x v="2780"/>
    <d v="2016-11-11T12:10:5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8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8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8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8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8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8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8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8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8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8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8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8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8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8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8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8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8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8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8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8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8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8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8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8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8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8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8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8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8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8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8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8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8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8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8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8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8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8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8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8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8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8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8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8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8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8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8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8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8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8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8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8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8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8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8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x v="8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8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8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8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8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8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8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8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8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8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8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8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8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6"/>
    <s v="MXN"/>
    <n v="1487613600"/>
    <n v="1482444295"/>
    <b v="0"/>
    <n v="15"/>
    <b v="0"/>
    <s v="theater/plays"/>
    <x v="8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8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8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8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8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8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8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8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8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8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8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8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8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8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8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8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8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8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8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8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8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8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8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8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8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8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8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8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8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8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8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8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8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8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8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8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8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8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8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8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8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8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8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8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8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8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8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8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8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8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8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8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8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8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8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8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8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8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8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8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8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8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8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8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8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8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8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8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8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8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8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8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8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8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8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8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8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8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8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8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8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8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8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8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8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8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8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8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8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8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8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8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8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8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8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8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8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8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8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8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8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8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8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8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8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8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8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8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8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8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8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8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8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8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8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8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8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8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8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8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8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8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8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8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8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8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8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8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8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8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8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8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8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8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8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8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8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8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8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8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8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8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8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8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8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8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8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8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8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8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8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8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8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8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8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8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8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8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8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8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8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8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8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8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8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8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8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8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8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8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8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8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8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8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8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8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8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8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8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8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8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8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8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8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8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8"/>
    <s v="EUR"/>
    <n v="1463734740"/>
    <n v="1459414740"/>
    <b v="0"/>
    <n v="3"/>
    <b v="0"/>
    <s v="theater/spaces"/>
    <x v="8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8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8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8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8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8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8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8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8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8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8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8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8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8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8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8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8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8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8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8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8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8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8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8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8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8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8"/>
    <s v="EUR"/>
    <n v="1439827559"/>
    <n v="1434643559"/>
    <b v="0"/>
    <n v="3"/>
    <b v="0"/>
    <s v="theater/spaces"/>
    <x v="8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8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8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8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8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8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8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8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8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8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8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8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8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8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8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8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8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8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8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8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8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8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8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8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8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8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8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8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8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8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8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8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"/>
    <s v="spaces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8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8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8"/>
    <s v="spaces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8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8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8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8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8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8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8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8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8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8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8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8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8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8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s v="MXN"/>
    <n v="1490416380"/>
    <n v="1487485760"/>
    <b v="0"/>
    <n v="6"/>
    <b v="0"/>
    <s v="theater/plays"/>
    <x v="8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8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8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8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8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8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8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6"/>
    <s v="MXN"/>
    <n v="1492356166"/>
    <n v="1488471766"/>
    <b v="0"/>
    <n v="12"/>
    <b v="0"/>
    <s v="theater/plays"/>
    <x v="8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8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8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8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8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8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8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8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8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8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8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8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8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8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8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8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8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8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8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8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8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8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8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8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8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8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8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8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8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8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8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8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8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8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8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8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8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8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8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8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8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8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8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8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8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8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8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8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8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8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8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8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8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8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8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8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8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8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8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8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8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8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8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8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8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8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8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8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8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8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8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8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8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8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8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8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8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8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8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8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8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8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8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8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8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8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8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8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8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8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8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8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8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8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8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8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8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8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8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8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8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8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8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8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8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8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8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8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8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8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8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8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8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8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8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8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8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8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8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8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8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8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8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8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8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8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8"/>
    <s v="plays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8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8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8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8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8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8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8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8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8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8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8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8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8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8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8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8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8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8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8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8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8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8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8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8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8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8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8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8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8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8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8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8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8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8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8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8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8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8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8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8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8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8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8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8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8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8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8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8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8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8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8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8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8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8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8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8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8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8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8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8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8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8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8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8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8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8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8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8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8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8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8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8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8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8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8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8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8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8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8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8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8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8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8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8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8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8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8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8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8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8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8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8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8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8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8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8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8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8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8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8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8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8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8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8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8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8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8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8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8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8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8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8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8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8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8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8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8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8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8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8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8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8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8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8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8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8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8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8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8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8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8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8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8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8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8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8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8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8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8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8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8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8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8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8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8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8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8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8"/>
    <s v="plays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8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8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8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8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8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8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8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8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8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8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8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8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8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8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8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8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8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8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8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8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8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8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8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8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8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8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8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8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8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8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8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8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8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8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8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8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8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8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8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8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8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8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8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8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8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8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8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8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8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8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8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8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8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8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8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8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8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8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8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8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8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8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8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8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8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8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8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8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8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8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8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8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8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8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8"/>
    <s v="EUR"/>
    <n v="1479382594"/>
    <n v="1476786994"/>
    <b v="0"/>
    <n v="14"/>
    <b v="1"/>
    <s v="theater/plays"/>
    <x v="8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8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8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8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8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8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8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8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8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8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8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8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8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8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8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8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8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8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8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8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8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8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8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8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8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8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8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8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8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8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8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8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8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8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8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8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8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8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8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8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8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8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8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8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8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8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8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8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8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8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8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8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8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8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8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8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8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8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8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8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8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8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8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8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8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8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8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8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8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8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8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8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8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8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8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8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8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8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8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8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8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8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8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b v="1"/>
    <s v="theater/plays"/>
    <x v="8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8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8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8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8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8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8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8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8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8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8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8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8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8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8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8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8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8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8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8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8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8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8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8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8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8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8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8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8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8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8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8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8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8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8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8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8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8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8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8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8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8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8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8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8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8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8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8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8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8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8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8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8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8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8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8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8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8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8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8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8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8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8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8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8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8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8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8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8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8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8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8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8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8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8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8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8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8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8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8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8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8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8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8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8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8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8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8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8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8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8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8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8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8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8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8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8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8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8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8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8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8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8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8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8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8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8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8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8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8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8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8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8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8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8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8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8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8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8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8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8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8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8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8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8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8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8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8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8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8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8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8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8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8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8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8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8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8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8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8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8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8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8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8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8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8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8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8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8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8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8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8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8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8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8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8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8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8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8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8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8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8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8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8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8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8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8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8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8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8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8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8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8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8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8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8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8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8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8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8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8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8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8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8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8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8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8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8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8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8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8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8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8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8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8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8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8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8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8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8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8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8"/>
    <s v="musical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8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8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8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8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8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8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8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8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8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8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8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8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8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8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8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8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8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8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8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8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8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8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8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8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8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8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8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8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8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8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8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8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8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8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8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8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8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8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8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8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8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8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8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8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8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8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8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8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8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8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8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8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8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8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8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8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8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8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8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8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8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8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8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8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8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8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8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8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8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8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8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8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8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8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8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8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8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8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8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8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8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8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8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8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8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8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8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8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8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8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8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8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8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8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8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8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8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8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8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8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8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8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8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8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8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8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8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8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8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8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8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8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8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8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8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8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8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8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8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8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8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8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8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8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8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8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8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8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8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8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8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8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8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8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8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8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8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8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8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8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8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8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8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8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8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8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8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8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8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8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8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8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8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8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8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8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8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8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8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8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8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8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8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8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8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8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8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8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8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8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8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8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6"/>
    <s v="MXN"/>
    <n v="1482779931"/>
    <n v="1480187931"/>
    <b v="0"/>
    <n v="0"/>
    <b v="0"/>
    <s v="theater/plays"/>
    <x v="8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8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8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8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8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8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8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8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8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8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8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8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8"/>
    <s v="EUR"/>
    <n v="1476008906"/>
    <n v="1473416906"/>
    <b v="0"/>
    <n v="1"/>
    <b v="0"/>
    <s v="theater/plays"/>
    <x v="8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8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8"/>
    <s v="plays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8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8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8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8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8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8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8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8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6"/>
    <s v="MXN"/>
    <n v="1482108350"/>
    <n v="1479516350"/>
    <b v="0"/>
    <n v="1"/>
    <b v="0"/>
    <s v="theater/plays"/>
    <x v="8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8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8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8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8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8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8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8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8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8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6"/>
    <s v="MXN"/>
    <n v="1482711309"/>
    <n v="1479860109"/>
    <b v="0"/>
    <n v="6"/>
    <b v="0"/>
    <s v="theater/plays"/>
    <x v="8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8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8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8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8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8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8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8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8"/>
    <s v="plays"/>
    <n v="0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"/>
    <x v="6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"/>
    <x v="6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"/>
    <x v="6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"/>
    <x v="6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"/>
    <x v="6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"/>
    <x v="6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"/>
    <x v="6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"/>
    <x v="6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"/>
    <x v="6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"/>
    <x v="6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"/>
    <x v="6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"/>
    <x v="6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"/>
    <x v="6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"/>
    <x v="6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"/>
    <x v="6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"/>
    <x v="6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"/>
    <x v="6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"/>
    <x v="6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"/>
    <x v="6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"/>
    <x v="6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"/>
    <x v="6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"/>
    <x v="6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"/>
    <x v="6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"/>
    <x v="6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"/>
    <x v="6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"/>
    <x v="6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"/>
    <x v="6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"/>
    <x v="6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"/>
    <x v="6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"/>
    <x v="6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"/>
    <x v="6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"/>
    <x v="6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"/>
    <x v="6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"/>
    <x v="6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"/>
    <x v="6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"/>
    <x v="6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"/>
    <x v="6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"/>
    <x v="6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"/>
    <x v="6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"/>
    <x v="6"/>
    <n v="4"/>
    <n v="33.33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b v="0"/>
    <s v="food/small batch"/>
    <x v="1"/>
    <x v="7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"/>
    <x v="7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"/>
    <x v="7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"/>
    <x v="7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"/>
    <x v="7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"/>
    <x v="7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"/>
    <x v="7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"/>
    <x v="7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"/>
    <x v="7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"/>
    <x v="7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"/>
    <x v="7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"/>
    <x v="7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"/>
    <x v="7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"/>
    <x v="7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"/>
    <x v="7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"/>
    <x v="7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"/>
    <x v="7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"/>
    <x v="7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"/>
    <x v="7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"/>
    <x v="7"/>
    <n v="106"/>
    <n v="104.9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"/>
    <x v="6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1"/>
    <x v="6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"/>
    <x v="6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"/>
    <x v="6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"/>
    <x v="6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"/>
    <x v="6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"/>
    <x v="6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1"/>
    <x v="6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"/>
    <x v="6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"/>
    <x v="6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"/>
    <x v="6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"/>
    <x v="6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"/>
    <x v="6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"/>
    <x v="6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"/>
    <x v="6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"/>
    <x v="6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"/>
    <x v="6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1"/>
    <x v="6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"/>
    <x v="6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"/>
    <x v="6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1"/>
    <x v="6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1"/>
    <x v="6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1"/>
    <x v="6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"/>
    <x v="6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"/>
    <x v="6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"/>
    <x v="6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"/>
    <x v="6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"/>
    <x v="6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"/>
    <x v="6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1"/>
    <x v="6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"/>
    <x v="6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"/>
    <x v="6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"/>
    <x v="6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"/>
    <x v="6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"/>
    <x v="6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"/>
    <x v="6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"/>
    <x v="6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"/>
    <x v="6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"/>
    <x v="6"/>
    <n v="0"/>
    <n v="0"/>
  </r>
  <r>
    <n v="2440"/>
    <s v="The first green Food Truck in Phnom Penh"/>
    <s v="Starting a entire clean energy food truck and set a new standard for Cambodia"/>
    <n v="5000"/>
    <n v="10"/>
    <x v="2"/>
    <x v="14"/>
    <s v="EUR"/>
    <n v="1455399313"/>
    <n v="1452807313"/>
    <b v="0"/>
    <n v="2"/>
    <b v="0"/>
    <s v="food/food trucks"/>
    <x v="1"/>
    <x v="6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"/>
    <x v="7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"/>
    <x v="7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"/>
    <x v="7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"/>
    <x v="7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"/>
    <x v="7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"/>
    <x v="7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"/>
    <x v="7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"/>
    <x v="7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"/>
    <x v="7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"/>
    <x v="7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"/>
    <x v="7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"/>
    <x v="7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"/>
    <x v="7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"/>
    <x v="7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"/>
    <x v="7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"/>
    <x v="7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"/>
    <x v="7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"/>
    <x v="7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"/>
    <x v="7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"/>
    <x v="7"/>
    <n v="101"/>
    <n v="125.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"/>
    <x v="8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"/>
    <x v="8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"/>
    <x v="8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"/>
    <x v="8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"/>
    <x v="8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1"/>
    <x v="8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"/>
    <x v="8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"/>
    <x v="8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"/>
    <x v="8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1"/>
    <x v="8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"/>
    <x v="8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"/>
    <x v="8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"/>
    <x v="8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"/>
    <x v="8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"/>
    <x v="8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"/>
    <x v="8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"/>
    <x v="8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"/>
    <x v="8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"/>
    <x v="8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"/>
    <x v="8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"/>
    <x v="6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1"/>
    <x v="6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"/>
    <x v="6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"/>
    <x v="6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1"/>
    <x v="6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"/>
    <x v="6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1"/>
    <x v="6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1"/>
    <x v="6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"/>
    <x v="6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"/>
    <x v="6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"/>
    <x v="6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"/>
    <x v="6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"/>
    <x v="6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"/>
    <x v="6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"/>
    <x v="6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"/>
    <x v="6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"/>
    <x v="6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"/>
    <x v="6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"/>
    <x v="6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1"/>
    <x v="6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"/>
    <x v="6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"/>
    <x v="6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1"/>
    <x v="6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"/>
    <x v="6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1"/>
    <x v="6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1"/>
    <x v="6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"/>
    <x v="6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"/>
    <x v="6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"/>
    <x v="6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"/>
    <x v="6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"/>
    <x v="6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1"/>
    <x v="6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"/>
    <x v="6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1"/>
    <x v="6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"/>
    <x v="6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"/>
    <x v="6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1"/>
    <x v="6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"/>
    <x v="6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"/>
    <x v="6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"/>
    <x v="6"/>
    <n v="7"/>
    <n v="115.5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"/>
    <x v="6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1"/>
    <x v="6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"/>
    <x v="6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1"/>
    <x v="6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1"/>
    <x v="6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"/>
    <x v="6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"/>
    <x v="6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1"/>
    <x v="6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"/>
    <x v="6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1"/>
    <x v="6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1"/>
    <x v="6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"/>
    <x v="6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1"/>
    <x v="6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1"/>
    <x v="6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1"/>
    <x v="6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1"/>
    <x v="6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1"/>
    <x v="6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1"/>
    <x v="6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"/>
    <x v="6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1"/>
    <x v="6"/>
    <n v="1"/>
    <n v="17.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2"/>
    <x v="9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2"/>
    <x v="9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2"/>
    <x v="9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2"/>
    <x v="9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2"/>
    <x v="9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2"/>
    <x v="9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2"/>
    <x v="9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2"/>
    <x v="9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2"/>
    <x v="9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2"/>
    <x v="9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2"/>
    <x v="9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2"/>
    <x v="9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2"/>
    <x v="9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2"/>
    <x v="9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2"/>
    <x v="9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2"/>
    <x v="9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2"/>
    <x v="9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2"/>
    <x v="9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2"/>
    <x v="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2"/>
    <x v="9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2"/>
    <x v="9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2"/>
    <x v="9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2"/>
    <x v="9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2"/>
    <x v="9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2"/>
    <x v="9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2"/>
    <x v="9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2"/>
    <x v="9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2"/>
    <x v="9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2"/>
    <x v="9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2"/>
    <x v="9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2"/>
    <x v="9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2"/>
    <x v="9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2"/>
    <x v="9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2"/>
    <x v="9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2"/>
    <x v="9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2"/>
    <x v="9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2"/>
    <x v="9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2"/>
    <x v="9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2"/>
    <x v="9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2"/>
    <x v="9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2"/>
    <x v="9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2"/>
    <x v="9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2"/>
    <x v="9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2"/>
    <x v="9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2"/>
    <x v="9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2"/>
    <x v="9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2"/>
    <x v="9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2"/>
    <x v="9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2"/>
    <x v="9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2"/>
    <x v="9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2"/>
    <x v="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2"/>
    <x v="9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2"/>
    <x v="9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2"/>
    <x v="9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2"/>
    <x v="9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2"/>
    <x v="9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2"/>
    <x v="9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2"/>
    <x v="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2"/>
    <x v="9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2"/>
    <x v="9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2"/>
    <x v="10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2"/>
    <x v="10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2"/>
    <x v="10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2"/>
    <x v="10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2"/>
    <x v="10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2"/>
    <x v="10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2"/>
    <x v="10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2"/>
    <x v="10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2"/>
    <x v="10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2"/>
    <x v="10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2"/>
    <x v="10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2"/>
    <x v="10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2"/>
    <x v="10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2"/>
    <x v="10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2"/>
    <x v="10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2"/>
    <x v="10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2"/>
    <x v="10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2"/>
    <x v="10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2"/>
    <x v="10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2"/>
    <x v="10"/>
    <n v="0"/>
    <n v="23.2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2"/>
    <x v="10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2"/>
    <x v="10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2"/>
    <x v="10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2"/>
    <x v="10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2"/>
    <x v="10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2"/>
    <x v="10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2"/>
    <x v="10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2"/>
    <x v="10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2"/>
    <x v="10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2"/>
    <x v="10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"/>
    <x v="10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2"/>
    <x v="10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2"/>
    <x v="10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2"/>
    <x v="10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2"/>
    <x v="10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2"/>
    <x v="10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2"/>
    <x v="1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2"/>
    <x v="10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2"/>
    <x v="10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2"/>
    <x v="10"/>
    <n v="20"/>
    <n v="41.83"/>
  </r>
  <r>
    <n v="2121"/>
    <s v="Legend of Decay"/>
    <s v="Join us on an epic journey to discover a millennia old secret which will change the world forever."/>
    <n v="50000"/>
    <n v="284"/>
    <x v="2"/>
    <x v="15"/>
    <s v="CHF"/>
    <n v="1484156948"/>
    <n v="1481564948"/>
    <b v="0"/>
    <n v="10"/>
    <b v="0"/>
    <s v="games/video games"/>
    <x v="2"/>
    <x v="9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6"/>
    <s v="MXN"/>
    <n v="1483773169"/>
    <n v="1481181169"/>
    <b v="0"/>
    <n v="3"/>
    <b v="0"/>
    <s v="games/video games"/>
    <x v="2"/>
    <x v="9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"/>
    <x v="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"/>
    <x v="9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"/>
    <x v="9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2"/>
    <x v="9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2"/>
    <x v="9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2"/>
    <x v="9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2"/>
    <x v="9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2"/>
    <x v="9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2"/>
    <x v="9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"/>
    <x v="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"/>
    <x v="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"/>
    <x v="9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"/>
    <x v="9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2"/>
    <x v="9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2"/>
    <x v="9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"/>
    <x v="9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2"/>
    <x v="9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2"/>
    <x v="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2"/>
    <x v="9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2"/>
    <x v="9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"/>
    <x v="9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"/>
    <x v="9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2"/>
    <x v="9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2"/>
    <x v="9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"/>
    <x v="9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"/>
    <x v="9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2"/>
    <x v="9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2"/>
    <x v="9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2"/>
    <x v="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2"/>
    <x v="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2"/>
    <x v="9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"/>
    <x v="9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"/>
    <x v="9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2"/>
    <x v="9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"/>
    <x v="9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"/>
    <x v="9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"/>
    <x v="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"/>
    <x v="9"/>
    <n v="1"/>
    <n v="5.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"/>
    <x v="11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"/>
    <x v="11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"/>
    <x v="11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"/>
    <x v="11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"/>
    <x v="11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"/>
    <x v="11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"/>
    <x v="11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"/>
    <x v="11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"/>
    <x v="11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"/>
    <x v="11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"/>
    <x v="11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"/>
    <x v="11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"/>
    <x v="11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"/>
    <x v="11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"/>
    <x v="11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"/>
    <x v="11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"/>
    <x v="11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"/>
    <x v="11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"/>
    <x v="11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"/>
    <x v="11"/>
    <n v="542"/>
    <n v="41.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"/>
    <x v="11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"/>
    <x v="11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2"/>
    <x v="11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"/>
    <x v="11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2"/>
    <x v="11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"/>
    <x v="11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"/>
    <x v="11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2"/>
    <x v="11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"/>
    <x v="11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"/>
    <x v="11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"/>
    <x v="11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2"/>
    <x v="11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"/>
    <x v="11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"/>
    <x v="11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2"/>
    <x v="11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"/>
    <x v="11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"/>
    <x v="11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2"/>
    <x v="11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"/>
    <x v="11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"/>
    <x v="11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"/>
    <x v="11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2"/>
    <x v="11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"/>
    <x v="11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"/>
    <x v="11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2"/>
    <x v="11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"/>
    <x v="11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"/>
    <x v="11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2"/>
    <x v="11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"/>
    <x v="11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"/>
    <x v="11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"/>
    <x v="11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"/>
    <x v="11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"/>
    <x v="11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2"/>
    <x v="11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"/>
    <x v="11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"/>
    <x v="11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"/>
    <x v="11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"/>
    <x v="11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"/>
    <x v="11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"/>
    <x v="11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2"/>
    <x v="11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"/>
    <x v="11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2"/>
    <x v="11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"/>
    <x v="11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2"/>
    <x v="11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"/>
    <x v="11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2"/>
    <x v="11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"/>
    <x v="11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2"/>
    <x v="11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2"/>
    <x v="11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2"/>
    <x v="11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"/>
    <x v="11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2"/>
    <x v="11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"/>
    <x v="11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2"/>
    <x v="11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"/>
    <x v="11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"/>
    <x v="11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8"/>
    <s v="EUR"/>
    <n v="1451861940"/>
    <n v="1448902867"/>
    <b v="0"/>
    <n v="102"/>
    <b v="1"/>
    <s v="games/tabletop games"/>
    <x v="2"/>
    <x v="11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"/>
    <x v="11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2"/>
    <x v="11"/>
    <n v="404"/>
    <n v="82.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"/>
    <x v="12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3"/>
    <x v="12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3"/>
    <x v="12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3"/>
    <x v="12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3"/>
    <x v="12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3"/>
    <x v="12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3"/>
    <x v="12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3"/>
    <x v="12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3"/>
    <x v="12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3"/>
    <x v="12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3"/>
    <x v="12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3"/>
    <x v="12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3"/>
    <x v="12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3"/>
    <x v="12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3"/>
    <x v="12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3"/>
    <x v="12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3"/>
    <x v="12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3"/>
    <x v="12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3"/>
    <x v="12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3"/>
    <x v="12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3"/>
    <x v="12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3"/>
    <x v="12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3"/>
    <x v="12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3"/>
    <x v="12"/>
    <n v="0"/>
    <n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3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3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3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3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3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3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3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3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3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3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3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3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3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3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3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3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3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3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3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3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3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3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3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3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3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3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3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3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3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3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3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3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3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3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3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3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3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3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3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3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3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3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3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3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3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3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3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3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3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3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3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3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3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3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3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3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3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3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3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3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4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4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4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4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4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4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4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4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4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4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4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4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4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4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4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4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4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4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4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4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5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5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5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5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5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5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5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5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5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5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5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5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5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5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5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5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5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5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5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5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6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6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6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6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6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6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6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6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6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6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6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6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6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6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6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6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6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6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6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6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5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5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5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5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5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5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5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5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5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5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5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5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5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5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5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5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5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5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5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5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5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5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5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5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5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5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5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5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5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5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5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5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5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5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5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5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5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5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5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5"/>
    <n v="1"/>
    <n v="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7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7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7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7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7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7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7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7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7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7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7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7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7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7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7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7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7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7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7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7"/>
    <n v="128"/>
    <n v="21.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18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18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18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18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18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18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18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18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18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18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18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18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18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18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18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18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18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18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18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18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3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3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3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3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3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3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3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3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3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3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3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3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3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3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3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3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3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3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3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3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3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3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3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3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3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3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3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3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3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3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3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3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3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3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3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3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3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3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3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3"/>
    <n v="211"/>
    <n v="95.9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3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3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3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3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3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3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3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3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3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3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3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3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3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3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3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3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3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3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3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3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3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3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3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3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3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3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3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3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3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3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3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3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3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3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3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3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3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3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3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3"/>
    <n v="103"/>
    <n v="62.1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3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3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3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3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3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3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3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3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3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3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3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3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3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3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3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3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3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3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3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3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3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3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3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3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3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3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3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3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3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3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3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3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3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3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3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3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3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3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3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3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19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19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19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19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19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19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19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19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19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19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19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19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19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19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19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19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19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19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19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8"/>
    <s v="EUR"/>
    <n v="1462053540"/>
    <n v="1459355950"/>
    <b v="0"/>
    <n v="36"/>
    <b v="1"/>
    <s v="music/pop"/>
    <x v="4"/>
    <x v="19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x v="4"/>
    <x v="19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19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19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19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19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19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19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19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19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19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19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19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19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19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19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19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19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19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19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19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0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0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0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0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0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0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0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0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0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0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0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0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0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0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0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0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0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0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0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0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0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0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0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0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0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0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0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0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0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0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0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0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0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0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0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0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0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0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0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0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0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0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0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0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0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0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0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0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0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0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0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0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0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0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0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0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0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0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0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0"/>
    <n v="0"/>
    <n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3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3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3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3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3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3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3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3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3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3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3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3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3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3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3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3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3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3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3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3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3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3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3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3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3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3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3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3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3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3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3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3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3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3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3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3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3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3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3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3"/>
    <n v="133"/>
    <n v="52.6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6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6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6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6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6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6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6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6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6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6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6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6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6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6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6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6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6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6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6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6"/>
    <n v="109"/>
    <n v="50.6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6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6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6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6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6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6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6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6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6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6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6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6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6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6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6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6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6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6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6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6"/>
    <n v="171"/>
    <n v="35.84000000000000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6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6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6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6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6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6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6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6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6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6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6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6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6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6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6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6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6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6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6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6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6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6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6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6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6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6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6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6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6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6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6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6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6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6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6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6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6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6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6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6"/>
    <n v="101"/>
    <n v="116.9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3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3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3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3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3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3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3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3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3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3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3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3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3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3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3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3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3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3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3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3"/>
    <n v="107"/>
    <n v="68.70999999999999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7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7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7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7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7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7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7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7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7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7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7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7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7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7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7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7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7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7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7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7"/>
    <n v="101"/>
    <n v="51.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3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3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3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3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3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3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3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3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3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3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3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3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3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3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3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3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3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3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3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3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6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6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6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6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6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6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6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6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6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6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6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6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6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6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6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6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6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6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6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6"/>
    <n v="109"/>
    <n v="61.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6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6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6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6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6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6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6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6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6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6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6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6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6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6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6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6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6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6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6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6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6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6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6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6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6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6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6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6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6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6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6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6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6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6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6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6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6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6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6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6"/>
    <n v="113"/>
    <n v="23.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21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21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21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21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21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21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21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21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21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21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21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21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21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21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21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21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21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21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21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21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21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21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21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21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21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21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21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21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21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21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21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21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21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21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21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21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21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21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21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21"/>
    <n v="100"/>
    <n v="14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5"/>
    <x v="22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5"/>
    <x v="22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"/>
    <x v="22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5"/>
    <x v="22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5"/>
    <x v="22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5"/>
    <x v="22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5"/>
    <x v="22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5"/>
    <x v="22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5"/>
    <x v="22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5"/>
    <x v="22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5"/>
    <x v="22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8"/>
    <s v="EUR"/>
    <n v="1450602000"/>
    <n v="1445415653"/>
    <b v="0"/>
    <n v="170"/>
    <b v="1"/>
    <s v="photography/photobooks"/>
    <x v="5"/>
    <x v="22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5"/>
    <x v="22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5"/>
    <x v="22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5"/>
    <x v="22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5"/>
    <x v="22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5"/>
    <x v="22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5"/>
    <x v="22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5"/>
    <x v="22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5"/>
    <x v="22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5"/>
    <x v="22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5"/>
    <x v="22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x v="5"/>
    <x v="22"/>
    <n v="115"/>
    <n v="32.340000000000003"/>
  </r>
  <r>
    <n v="1207"/>
    <s v="ITALIANA"/>
    <s v="A humanistic photo book about ancestral &amp; post-modern Italy."/>
    <n v="16700"/>
    <n v="17396"/>
    <x v="0"/>
    <x v="18"/>
    <s v="EUR"/>
    <n v="1459418400"/>
    <n v="1456827573"/>
    <b v="0"/>
    <n v="141"/>
    <b v="1"/>
    <s v="photography/photobooks"/>
    <x v="5"/>
    <x v="22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5"/>
    <x v="22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5"/>
    <x v="22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5"/>
    <x v="22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5"/>
    <x v="22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5"/>
    <x v="22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5"/>
    <x v="22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5"/>
    <x v="22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5"/>
    <x v="22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5"/>
    <x v="22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5"/>
    <x v="22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5"/>
    <x v="22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5"/>
    <x v="22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5"/>
    <x v="22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5"/>
    <x v="22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5"/>
    <x v="22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5"/>
    <x v="22"/>
    <n v="112"/>
    <n v="116.2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5"/>
    <x v="22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5"/>
    <x v="22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4"/>
    <s v="EUR"/>
    <n v="1477210801"/>
    <n v="1472026801"/>
    <b v="1"/>
    <n v="71"/>
    <b v="1"/>
    <s v="photography/photobooks"/>
    <x v="5"/>
    <x v="22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5"/>
    <x v="22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5"/>
    <x v="22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5"/>
    <x v="22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5"/>
    <x v="22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5"/>
    <x v="22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5"/>
    <x v="22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5"/>
    <x v="22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5"/>
    <x v="22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5"/>
    <x v="22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5"/>
    <x v="22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5"/>
    <x v="22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5"/>
    <x v="22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5"/>
    <x v="22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5"/>
    <x v="22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5"/>
    <x v="22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5"/>
    <x v="22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5"/>
    <x v="22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5"/>
    <x v="22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5"/>
    <x v="22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5"/>
    <x v="22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5"/>
    <x v="22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5"/>
    <x v="22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5"/>
    <x v="22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2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5"/>
    <x v="22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5"/>
    <x v="22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5"/>
    <x v="22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5"/>
    <x v="22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5"/>
    <x v="22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5"/>
    <x v="22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5"/>
    <x v="22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5"/>
    <x v="22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5"/>
    <x v="22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5"/>
    <x v="22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5"/>
    <x v="22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5"/>
    <x v="22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5"/>
    <x v="22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"/>
    <x v="23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5"/>
    <x v="23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"/>
    <x v="23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"/>
    <x v="23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"/>
    <x v="23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5"/>
    <x v="23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"/>
    <x v="23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5"/>
    <x v="23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5"/>
    <x v="23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"/>
    <x v="23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"/>
    <x v="23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5"/>
    <x v="23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"/>
    <x v="23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"/>
    <x v="23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"/>
    <x v="23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5"/>
    <x v="23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5"/>
    <x v="23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5"/>
    <x v="23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"/>
    <x v="23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5"/>
    <x v="23"/>
    <n v="4"/>
    <n v="23.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5"/>
    <x v="24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5"/>
    <x v="24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"/>
    <x v="24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"/>
    <x v="24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5"/>
    <x v="24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"/>
    <x v="24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"/>
    <x v="24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"/>
    <x v="2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"/>
    <x v="24"/>
    <n v="0"/>
    <n v="0"/>
  </r>
  <r>
    <n v="1590"/>
    <s v="An Italian Adventure"/>
    <s v="Discover Italy through photography."/>
    <n v="60000"/>
    <n v="1020"/>
    <x v="2"/>
    <x v="18"/>
    <s v="EUR"/>
    <n v="1443040464"/>
    <n v="1440448464"/>
    <b v="0"/>
    <n v="2"/>
    <b v="0"/>
    <s v="photography/places"/>
    <x v="5"/>
    <x v="24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5"/>
    <x v="24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"/>
    <x v="24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"/>
    <x v="24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5"/>
    <x v="24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"/>
    <x v="24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"/>
    <x v="24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"/>
    <x v="24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"/>
    <x v="24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"/>
    <x v="24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5"/>
    <x v="24"/>
    <n v="7"/>
    <n v="40.7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5"/>
    <x v="22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5"/>
    <x v="22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5"/>
    <x v="22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5"/>
    <x v="22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5"/>
    <x v="22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5"/>
    <x v="22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5"/>
    <x v="22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5"/>
    <x v="22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5"/>
    <x v="22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5"/>
    <x v="22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5"/>
    <x v="22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5"/>
    <x v="22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5"/>
    <x v="22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5"/>
    <x v="22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5"/>
    <x v="22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5"/>
    <x v="22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5"/>
    <x v="22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5"/>
    <x v="22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5"/>
    <x v="22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5"/>
    <x v="22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5"/>
    <x v="22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5"/>
    <x v="22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5"/>
    <x v="22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5"/>
    <x v="22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5"/>
    <x v="22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"/>
    <x v="22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5"/>
    <x v="22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5"/>
    <x v="22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"/>
    <x v="22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5"/>
    <x v="22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5"/>
    <x v="22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5"/>
    <x v="22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"/>
    <x v="22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5"/>
    <x v="22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5"/>
    <x v="22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5"/>
    <x v="22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"/>
    <x v="22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"/>
    <x v="22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5"/>
    <x v="22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5"/>
    <x v="22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5"/>
    <x v="22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5"/>
    <x v="22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5"/>
    <x v="22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5"/>
    <x v="22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5"/>
    <x v="22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5"/>
    <x v="22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5"/>
    <x v="22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5"/>
    <x v="22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5"/>
    <x v="22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5"/>
    <x v="22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5"/>
    <x v="22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5"/>
    <x v="22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5"/>
    <x v="22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"/>
    <x v="22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5"/>
    <x v="22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5"/>
    <x v="22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5"/>
    <x v="22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"/>
    <x v="22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"/>
    <x v="22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5"/>
    <x v="22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"/>
    <x v="22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5"/>
    <x v="22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5"/>
    <x v="22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5"/>
    <x v="22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5"/>
    <x v="22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"/>
    <x v="22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"/>
    <x v="22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5"/>
    <x v="22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"/>
    <x v="22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"/>
    <x v="22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"/>
    <x v="22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"/>
    <x v="22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"/>
    <x v="22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5"/>
    <x v="22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"/>
    <x v="22"/>
    <n v="0"/>
    <n v="0"/>
  </r>
  <r>
    <n v="1816"/>
    <s v="Moments of Passion"/>
    <s v="A unique Photographic Book Project about the Passionate Moments and Strong Emotions that lie within Karate"/>
    <n v="25000"/>
    <n v="509"/>
    <x v="2"/>
    <x v="15"/>
    <s v="CHF"/>
    <n v="1469473200"/>
    <n v="1467061303"/>
    <b v="0"/>
    <n v="6"/>
    <b v="0"/>
    <s v="photography/photobooks"/>
    <x v="5"/>
    <x v="22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5"/>
    <x v="22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"/>
    <x v="22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"/>
    <x v="22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5"/>
    <x v="22"/>
    <n v="7"/>
    <n v="213.3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5"/>
    <x v="25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"/>
    <x v="25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5"/>
    <x v="25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5"/>
    <x v="25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"/>
    <x v="25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"/>
    <x v="25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5"/>
    <x v="25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"/>
    <x v="25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5"/>
    <x v="25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5"/>
    <x v="25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5"/>
    <x v="25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"/>
    <x v="25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"/>
    <x v="25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"/>
    <x v="25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"/>
    <x v="25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"/>
    <x v="25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"/>
    <x v="25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5"/>
    <x v="25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5"/>
    <x v="25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"/>
    <x v="25"/>
    <n v="13"/>
    <n v="2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6"/>
    <x v="26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6"/>
    <x v="26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6"/>
    <x v="26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6"/>
    <x v="26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6"/>
    <x v="26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6"/>
    <x v="26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6"/>
    <x v="26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6"/>
    <x v="26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26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6"/>
    <x v="26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6"/>
    <x v="26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6"/>
    <x v="26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6"/>
    <x v="26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6"/>
    <x v="26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6"/>
    <x v="26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6"/>
    <x v="26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6"/>
    <x v="26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6"/>
    <x v="26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"/>
    <x v="26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6"/>
    <x v="26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6"/>
    <x v="26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6"/>
    <x v="26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6"/>
    <x v="26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6"/>
    <x v="26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6"/>
    <x v="26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6"/>
    <x v="26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6"/>
    <x v="26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6"/>
    <x v="26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6"/>
    <x v="26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26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"/>
    <x v="26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6"/>
    <x v="26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"/>
    <x v="26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"/>
    <x v="26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"/>
    <x v="26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"/>
    <x v="26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"/>
    <x v="26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"/>
    <x v="26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"/>
    <x v="26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"/>
    <x v="26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6"/>
    <x v="27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"/>
    <x v="27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6"/>
    <s v="MXN"/>
    <n v="1480831200"/>
    <n v="1479328570"/>
    <b v="0"/>
    <n v="0"/>
    <b v="0"/>
    <s v="publishing/fiction"/>
    <x v="6"/>
    <x v="27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"/>
    <x v="27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6"/>
    <x v="27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"/>
    <x v="27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6"/>
    <x v="27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"/>
    <x v="27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6"/>
    <x v="27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"/>
    <x v="27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6"/>
    <x v="27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"/>
    <x v="27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6"/>
    <x v="27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"/>
    <x v="27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"/>
    <x v="27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"/>
    <x v="27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"/>
    <x v="27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"/>
    <x v="27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6"/>
    <x v="27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6"/>
    <x v="27"/>
    <n v="3"/>
    <n v="66.6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6"/>
    <x v="26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6"/>
    <x v="26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6"/>
    <x v="26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6"/>
    <x v="26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6"/>
    <x v="26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6"/>
    <x v="26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6"/>
    <x v="26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6"/>
    <x v="26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6"/>
    <x v="26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6"/>
    <x v="26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6"/>
    <x v="26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6"/>
    <x v="26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6"/>
    <x v="26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6"/>
    <x v="26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6"/>
    <x v="26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6"/>
    <x v="26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6"/>
    <x v="26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6"/>
    <x v="26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6"/>
    <x v="26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6"/>
    <x v="26"/>
    <n v="100"/>
    <n v="4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6"/>
    <x v="28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6"/>
    <x v="28"/>
    <n v="0"/>
    <n v="6.18"/>
  </r>
  <r>
    <n v="1406"/>
    <s v="Man Down! Translation project"/>
    <s v="The White coat and the battle dress uniform"/>
    <n v="12000"/>
    <n v="15"/>
    <x v="2"/>
    <x v="18"/>
    <s v="EUR"/>
    <n v="1449914400"/>
    <n v="1445336607"/>
    <b v="0"/>
    <n v="3"/>
    <b v="0"/>
    <s v="publishing/translations"/>
    <x v="6"/>
    <x v="28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"/>
    <x v="28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6"/>
    <x v="28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6"/>
    <x v="28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8"/>
    <s v="EUR"/>
    <n v="1464939520"/>
    <n v="1461051520"/>
    <b v="0"/>
    <n v="1"/>
    <b v="0"/>
    <s v="publishing/translations"/>
    <x v="6"/>
    <x v="28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6"/>
    <x v="28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"/>
    <x v="28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8"/>
    <s v="EUR"/>
    <n v="1455964170"/>
    <n v="1450780170"/>
    <b v="0"/>
    <n v="1"/>
    <b v="0"/>
    <s v="publishing/translations"/>
    <x v="6"/>
    <x v="28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6"/>
    <x v="28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6"/>
    <x v="28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6"/>
    <x v="28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"/>
    <x v="28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6"/>
    <x v="28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6"/>
    <x v="28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6"/>
    <x v="28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6"/>
    <x v="28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6"/>
    <x v="28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6"/>
    <x v="28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"/>
    <x v="28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6"/>
    <x v="28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6"/>
    <x v="28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6"/>
    <x v="28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"/>
    <x v="28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6"/>
    <x v="28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6"/>
    <x v="28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6"/>
    <x v="28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6"/>
    <x v="28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8"/>
    <s v="EUR"/>
    <n v="1481367600"/>
    <n v="1477839675"/>
    <b v="0"/>
    <n v="10"/>
    <b v="0"/>
    <s v="publishing/translations"/>
    <x v="6"/>
    <x v="28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6"/>
    <x v="28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8"/>
    <s v="EUR"/>
    <n v="1444589020"/>
    <n v="1441997020"/>
    <b v="0"/>
    <n v="2"/>
    <b v="0"/>
    <s v="publishing/translations"/>
    <x v="6"/>
    <x v="28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"/>
    <x v="28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6"/>
    <x v="28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6"/>
    <x v="28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6"/>
    <x v="28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8"/>
    <s v="EUR"/>
    <n v="1464285463"/>
    <n v="1461693463"/>
    <b v="0"/>
    <n v="1"/>
    <b v="0"/>
    <s v="publishing/translations"/>
    <x v="6"/>
    <x v="28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"/>
    <x v="28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6"/>
    <x v="28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6"/>
    <x v="28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6"/>
    <x v="28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6"/>
    <x v="28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8"/>
    <s v="EUR"/>
    <n v="1461235478"/>
    <n v="1459507478"/>
    <b v="0"/>
    <n v="0"/>
    <b v="0"/>
    <s v="publishing/translations"/>
    <x v="6"/>
    <x v="28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6"/>
    <x v="28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6"/>
    <x v="28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6"/>
    <x v="28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6"/>
    <x v="28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6"/>
    <x v="28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6"/>
    <x v="28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6"/>
    <x v="28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"/>
    <x v="28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6"/>
    <x v="28"/>
    <n v="11"/>
    <n v="225"/>
  </r>
  <r>
    <n v="1456"/>
    <s v="Sometimes you don't need love (Canceled)"/>
    <s v="English Version of my auto-published novel"/>
    <n v="5000"/>
    <n v="145"/>
    <x v="1"/>
    <x v="18"/>
    <s v="EUR"/>
    <n v="1483459365"/>
    <n v="1480867365"/>
    <b v="0"/>
    <n v="3"/>
    <b v="0"/>
    <s v="publishing/translations"/>
    <x v="6"/>
    <x v="28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6"/>
    <x v="28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6"/>
    <x v="28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6"/>
    <x v="28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6"/>
    <x v="28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6"/>
    <x v="29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6"/>
    <x v="29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6"/>
    <x v="29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6"/>
    <x v="29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6"/>
    <x v="29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6"/>
    <x v="29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6"/>
    <x v="29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6"/>
    <x v="29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6"/>
    <x v="29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6"/>
    <x v="29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6"/>
    <x v="29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6"/>
    <x v="29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6"/>
    <x v="29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6"/>
    <x v="29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6"/>
    <x v="29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6"/>
    <x v="29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6"/>
    <x v="29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6"/>
    <x v="29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6"/>
    <x v="29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6"/>
    <x v="29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6"/>
    <x v="27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6"/>
    <x v="27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"/>
    <x v="27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6"/>
    <x v="27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6"/>
    <x v="27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6"/>
    <x v="27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6"/>
    <x v="27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6"/>
    <x v="27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6"/>
    <x v="27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6"/>
    <x v="27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6"/>
    <x v="27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"/>
    <x v="27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6"/>
    <x v="27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6"/>
    <x v="27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6"/>
    <x v="27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6"/>
    <x v="27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6"/>
    <x v="27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6"/>
    <x v="27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6"/>
    <x v="27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6"/>
    <x v="27"/>
    <n v="25"/>
    <n v="46.7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"/>
    <x v="30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6"/>
    <x v="30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"/>
    <x v="30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6"/>
    <x v="30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6"/>
    <x v="30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6"/>
    <x v="30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"/>
    <x v="30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6"/>
    <x v="30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6"/>
    <x v="30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"/>
    <x v="30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"/>
    <x v="30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"/>
    <x v="30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6"/>
    <x v="30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"/>
    <x v="30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"/>
    <x v="30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6"/>
    <x v="30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"/>
    <x v="30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6"/>
    <x v="30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"/>
    <x v="30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6"/>
    <x v="30"/>
    <n v="0"/>
    <n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6"/>
    <x v="31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6"/>
    <x v="31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6"/>
    <x v="31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"/>
    <x v="31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"/>
    <x v="31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6"/>
    <x v="31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6"/>
    <x v="31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"/>
    <x v="31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"/>
    <x v="31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6"/>
    <x v="31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6"/>
    <x v="31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6"/>
    <x v="31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6"/>
    <x v="31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6"/>
    <x v="31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6"/>
    <x v="31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6"/>
    <x v="31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"/>
    <x v="31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6"/>
    <x v="31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6"/>
    <x v="31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6"/>
    <x v="31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"/>
    <x v="31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"/>
    <x v="31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6"/>
    <x v="31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"/>
    <x v="31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6"/>
    <x v="31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6"/>
    <x v="31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"/>
    <x v="31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6"/>
    <x v="31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6"/>
    <x v="31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6"/>
    <x v="31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6"/>
    <x v="31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6"/>
    <x v="31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6"/>
    <x v="31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6"/>
    <x v="31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6"/>
    <x v="31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6"/>
    <x v="31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6"/>
    <x v="31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6"/>
    <x v="31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6"/>
    <x v="31"/>
    <n v="2"/>
    <n v="53"/>
  </r>
  <r>
    <n v="2780"/>
    <s v="Travel with baby"/>
    <s v="Turn the World with my kids, and then write a book with the advice for traveling with baby"/>
    <n v="100000"/>
    <n v="0"/>
    <x v="2"/>
    <x v="18"/>
    <s v="EUR"/>
    <n v="1489142688"/>
    <n v="1486550688"/>
    <b v="0"/>
    <n v="0"/>
    <b v="0"/>
    <s v="publishing/children's books"/>
    <x v="6"/>
    <x v="31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7"/>
    <x v="32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7"/>
    <x v="32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7"/>
    <x v="32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7"/>
    <x v="32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7"/>
    <x v="32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7"/>
    <x v="32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7"/>
    <x v="32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7"/>
    <x v="32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7"/>
    <x v="32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7"/>
    <x v="32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7"/>
    <x v="32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7"/>
    <x v="32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7"/>
    <x v="32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7"/>
    <x v="32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7"/>
    <x v="32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7"/>
    <x v="32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7"/>
    <x v="32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7"/>
    <x v="32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7"/>
    <x v="32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7"/>
    <x v="32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7"/>
    <x v="32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7"/>
    <x v="32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7"/>
    <x v="32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7"/>
    <x v="32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7"/>
    <x v="32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7"/>
    <x v="32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7"/>
    <x v="32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7"/>
    <x v="32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7"/>
    <x v="32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7"/>
    <x v="32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7"/>
    <x v="32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7"/>
    <x v="32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7"/>
    <x v="32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7"/>
    <x v="32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7"/>
    <x v="32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7"/>
    <x v="32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7"/>
    <x v="32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7"/>
    <x v="32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7"/>
    <x v="32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7"/>
    <x v="32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7"/>
    <x v="32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7"/>
    <x v="32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7"/>
    <x v="32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7"/>
    <x v="32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7"/>
    <x v="32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7"/>
    <x v="32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7"/>
    <x v="32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7"/>
    <x v="32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8"/>
    <s v="EUR"/>
    <n v="1479410886"/>
    <n v="1474223286"/>
    <b v="0"/>
    <n v="2"/>
    <b v="0"/>
    <s v="technology/web"/>
    <x v="7"/>
    <x v="32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7"/>
    <x v="32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7"/>
    <x v="32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7"/>
    <x v="32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7"/>
    <x v="32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7"/>
    <x v="32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7"/>
    <x v="32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7"/>
    <x v="32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7"/>
    <x v="32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7"/>
    <x v="32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7"/>
    <x v="32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7"/>
    <x v="32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7"/>
    <x v="32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7"/>
    <x v="32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7"/>
    <x v="32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7"/>
    <x v="32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7"/>
    <x v="32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7"/>
    <x v="32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7"/>
    <x v="32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7"/>
    <x v="32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7"/>
    <x v="32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7"/>
    <x v="32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7"/>
    <x v="32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7"/>
    <x v="32"/>
    <n v="0"/>
    <n v="0"/>
  </r>
  <r>
    <n v="612"/>
    <s v="Web Streaming 2.0 (Canceled)"/>
    <s v="A Fast and Reliable new Web platform to stream videos from Internet"/>
    <n v="10000"/>
    <n v="0"/>
    <x v="1"/>
    <x v="18"/>
    <s v="EUR"/>
    <n v="1472777146"/>
    <n v="1470185146"/>
    <b v="0"/>
    <n v="0"/>
    <b v="0"/>
    <s v="technology/web"/>
    <x v="7"/>
    <x v="32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"/>
    <x v="32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7"/>
    <x v="32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7"/>
    <x v="32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7"/>
    <x v="32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7"/>
    <x v="32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7"/>
    <x v="32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7"/>
    <x v="32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7"/>
    <x v="32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7"/>
    <x v="32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7"/>
    <x v="32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7"/>
    <x v="32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7"/>
    <x v="32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7"/>
    <x v="32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7"/>
    <x v="32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7"/>
    <x v="32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7"/>
    <x v="32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7"/>
    <x v="32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7"/>
    <x v="32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7"/>
    <x v="32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7"/>
    <x v="32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7"/>
    <x v="32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7"/>
    <x v="32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7"/>
    <x v="32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7"/>
    <x v="32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7"/>
    <x v="32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7"/>
    <x v="32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7"/>
    <x v="32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7"/>
    <x v="33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7"/>
    <x v="33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7"/>
    <x v="33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7"/>
    <x v="33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7"/>
    <x v="33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7"/>
    <x v="33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7"/>
    <x v="33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7"/>
    <x v="33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7"/>
    <x v="33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7"/>
    <x v="33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7"/>
    <x v="33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33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7"/>
    <x v="33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7"/>
    <x v="33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7"/>
    <x v="33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7"/>
    <x v="33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7"/>
    <x v="33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7"/>
    <x v="33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7"/>
    <x v="33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33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7"/>
    <x v="33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7"/>
    <x v="33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7"/>
    <x v="33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7"/>
    <x v="33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7"/>
    <x v="33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7"/>
    <x v="33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7"/>
    <x v="33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8"/>
    <s v="EUR"/>
    <n v="1477731463"/>
    <n v="1474275463"/>
    <b v="0"/>
    <n v="28"/>
    <b v="0"/>
    <s v="technology/wearables"/>
    <x v="7"/>
    <x v="33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7"/>
    <x v="33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7"/>
    <x v="33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8"/>
    <s v="EUR"/>
    <n v="1466323800"/>
    <n v="1463418120"/>
    <b v="0"/>
    <n v="310"/>
    <b v="0"/>
    <s v="technology/wearables"/>
    <x v="7"/>
    <x v="33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7"/>
    <x v="33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7"/>
    <x v="33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7"/>
    <x v="33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7"/>
    <x v="33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"/>
    <x v="33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7"/>
    <x v="33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8"/>
    <s v="EUR"/>
    <n v="1467106895"/>
    <n v="1463218895"/>
    <b v="0"/>
    <n v="96"/>
    <b v="0"/>
    <s v="technology/wearables"/>
    <x v="7"/>
    <x v="33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7"/>
    <x v="33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"/>
    <x v="33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"/>
    <x v="33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7"/>
    <x v="33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7"/>
    <x v="33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7"/>
    <x v="33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7"/>
    <x v="33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7"/>
    <x v="33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8"/>
    <s v="EUR"/>
    <n v="1438618170"/>
    <n v="1436026170"/>
    <b v="0"/>
    <n v="0"/>
    <b v="0"/>
    <s v="technology/wearables"/>
    <x v="7"/>
    <x v="33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6"/>
    <s v="MXN"/>
    <n v="1486317653"/>
    <n v="1481133653"/>
    <b v="0"/>
    <n v="6"/>
    <b v="0"/>
    <s v="technology/wearables"/>
    <x v="7"/>
    <x v="33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7"/>
    <x v="33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"/>
    <x v="33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7"/>
    <x v="33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7"/>
    <x v="33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7"/>
    <x v="33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7"/>
    <x v="33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7"/>
    <x v="33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7"/>
    <x v="33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7"/>
    <x v="33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7"/>
    <x v="33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"/>
    <x v="33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7"/>
    <x v="33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7"/>
    <x v="33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"/>
    <x v="33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7"/>
    <x v="33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7"/>
    <x v="33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7"/>
    <x v="33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7"/>
    <x v="33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7"/>
    <x v="33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7"/>
    <x v="33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7"/>
    <x v="33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7"/>
    <x v="33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7"/>
    <x v="33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"/>
    <x v="33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7"/>
    <x v="33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8"/>
    <s v="EUR"/>
    <n v="1465130532"/>
    <n v="1462538532"/>
    <b v="0"/>
    <n v="1"/>
    <b v="0"/>
    <s v="technology/wearables"/>
    <x v="7"/>
    <x v="33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"/>
    <x v="33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7"/>
    <x v="33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7"/>
    <x v="33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7"/>
    <x v="33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7"/>
    <x v="33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7"/>
    <x v="33"/>
    <n v="1"/>
    <n v="19.39999999999999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"/>
    <x v="33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"/>
    <x v="33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"/>
    <x v="33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"/>
    <x v="33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"/>
    <x v="33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"/>
    <x v="33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"/>
    <x v="33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7"/>
    <x v="33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"/>
    <x v="33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"/>
    <x v="33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"/>
    <x v="33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"/>
    <x v="33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"/>
    <x v="33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"/>
    <x v="33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"/>
    <x v="33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"/>
    <x v="33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"/>
    <x v="33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"/>
    <x v="33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"/>
    <x v="33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"/>
    <x v="33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"/>
    <x v="33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"/>
    <x v="33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"/>
    <x v="33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"/>
    <x v="33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"/>
    <x v="33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"/>
    <x v="33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"/>
    <x v="33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"/>
    <x v="33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"/>
    <x v="33"/>
    <n v="1"/>
    <n v="26.5"/>
  </r>
  <r>
    <n v="969"/>
    <s v="Make 100 | Geek &amp; Chic: Smart Safety Jewelry."/>
    <s v="Geek &amp; Chic Smart Jewelry Collection, Wearables Meet Style!"/>
    <n v="30000"/>
    <n v="14000"/>
    <x v="2"/>
    <x v="16"/>
    <s v="MXN"/>
    <n v="1486624607"/>
    <n v="1483773407"/>
    <b v="0"/>
    <n v="11"/>
    <b v="0"/>
    <s v="technology/wearables"/>
    <x v="7"/>
    <x v="33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"/>
    <x v="33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"/>
    <x v="33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"/>
    <x v="33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"/>
    <x v="33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7"/>
    <x v="33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"/>
    <x v="33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"/>
    <x v="33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x v="7"/>
    <x v="33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"/>
    <x v="33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"/>
    <x v="33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"/>
    <x v="33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"/>
    <x v="33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"/>
    <x v="33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"/>
    <x v="33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7"/>
    <x v="33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"/>
    <x v="33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"/>
    <x v="33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"/>
    <x v="33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8"/>
    <s v="EUR"/>
    <n v="1475310825"/>
    <n v="1472718825"/>
    <b v="0"/>
    <n v="0"/>
    <b v="0"/>
    <s v="technology/wearables"/>
    <x v="7"/>
    <x v="33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"/>
    <x v="33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7"/>
    <x v="33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"/>
    <x v="33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"/>
    <x v="33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"/>
    <x v="33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"/>
    <x v="33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"/>
    <x v="33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"/>
    <x v="33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7"/>
    <x v="33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"/>
    <x v="33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"/>
    <x v="33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"/>
    <x v="33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7"/>
    <x v="33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"/>
    <x v="33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"/>
    <x v="33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"/>
    <x v="33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"/>
    <x v="33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"/>
    <x v="33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"/>
    <x v="33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6"/>
    <s v="MXN"/>
    <n v="1482953115"/>
    <n v="1480361115"/>
    <b v="0"/>
    <n v="1"/>
    <b v="0"/>
    <s v="technology/wearables"/>
    <x v="7"/>
    <x v="33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7"/>
    <x v="33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7"/>
    <x v="33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7"/>
    <x v="33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7"/>
    <x v="33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7"/>
    <x v="33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7"/>
    <x v="33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5"/>
    <s v="CHF"/>
    <n v="1448489095"/>
    <n v="1445893495"/>
    <b v="0"/>
    <n v="6"/>
    <b v="0"/>
    <s v="technology/wearables"/>
    <x v="7"/>
    <x v="33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7"/>
    <x v="33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7"/>
    <x v="33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7"/>
    <x v="33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7"/>
    <x v="33"/>
    <n v="47"/>
    <n v="53.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7"/>
    <x v="33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"/>
    <x v="33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7"/>
    <x v="33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7"/>
    <x v="33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7"/>
    <x v="33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7"/>
    <x v="33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7"/>
    <x v="33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7"/>
    <x v="33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7"/>
    <x v="33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7"/>
    <x v="33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7"/>
    <x v="33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7"/>
    <x v="33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7"/>
    <x v="33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7"/>
    <x v="33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"/>
    <x v="33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"/>
    <x v="33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7"/>
    <x v="33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7"/>
    <x v="33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7"/>
    <x v="33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7"/>
    <x v="33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7"/>
    <x v="33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7"/>
    <x v="33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7"/>
    <x v="33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7"/>
    <x v="33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7"/>
    <x v="33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7"/>
    <x v="33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7"/>
    <x v="33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7"/>
    <x v="33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5"/>
    <s v="CHF"/>
    <n v="1485480408"/>
    <n v="1482888408"/>
    <b v="0"/>
    <n v="0"/>
    <b v="0"/>
    <s v="technology/wearables"/>
    <x v="7"/>
    <x v="33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7"/>
    <x v="33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7"/>
    <x v="33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7"/>
    <x v="33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7"/>
    <x v="33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7"/>
    <x v="33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7"/>
    <x v="33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7"/>
    <x v="33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7"/>
    <x v="33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7"/>
    <x v="33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7"/>
    <x v="33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7"/>
    <x v="33"/>
    <n v="102"/>
    <n v="158.3600000000000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7"/>
    <x v="34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7"/>
    <x v="34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7"/>
    <x v="34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7"/>
    <x v="34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7"/>
    <x v="34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7"/>
    <x v="34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7"/>
    <x v="34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7"/>
    <x v="34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7"/>
    <x v="34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7"/>
    <x v="34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7"/>
    <x v="34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7"/>
    <x v="34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7"/>
    <x v="34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7"/>
    <x v="34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7"/>
    <x v="34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7"/>
    <x v="34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7"/>
    <x v="34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7"/>
    <x v="34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7"/>
    <x v="34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7"/>
    <x v="34"/>
    <n v="43"/>
    <n v="40.9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7"/>
    <x v="35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7"/>
    <x v="35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7"/>
    <x v="35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7"/>
    <x v="35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7"/>
    <x v="35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7"/>
    <x v="35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35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7"/>
    <x v="35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7"/>
    <x v="35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7"/>
    <x v="35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7"/>
    <x v="35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7"/>
    <x v="35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7"/>
    <x v="35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7"/>
    <x v="35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7"/>
    <x v="35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7"/>
    <x v="35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7"/>
    <x v="35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7"/>
    <x v="35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7"/>
    <x v="35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7"/>
    <x v="35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7"/>
    <x v="35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7"/>
    <x v="35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7"/>
    <x v="35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8"/>
    <s v="EUR"/>
    <n v="1461306772"/>
    <n v="1458714772"/>
    <b v="1"/>
    <n v="1281"/>
    <b v="1"/>
    <s v="technology/hardware"/>
    <x v="7"/>
    <x v="35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7"/>
    <x v="35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7"/>
    <x v="35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7"/>
    <x v="35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7"/>
    <x v="35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7"/>
    <x v="35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7"/>
    <x v="35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7"/>
    <x v="35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7"/>
    <x v="35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7"/>
    <x v="35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7"/>
    <x v="35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7"/>
    <x v="35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7"/>
    <x v="35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7"/>
    <x v="35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7"/>
    <x v="35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7"/>
    <x v="35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7"/>
    <x v="35"/>
    <n v="355"/>
    <n v="91.2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7"/>
    <x v="35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7"/>
    <x v="35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7"/>
    <x v="35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7"/>
    <x v="35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7"/>
    <x v="35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7"/>
    <x v="35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7"/>
    <x v="35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7"/>
    <x v="35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7"/>
    <x v="35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7"/>
    <x v="35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x v="7"/>
    <x v="35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7"/>
    <x v="35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7"/>
    <x v="35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7"/>
    <x v="35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7"/>
    <x v="35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7"/>
    <x v="35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7"/>
    <x v="35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7"/>
    <x v="35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7"/>
    <x v="35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7"/>
    <x v="35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7"/>
    <x v="35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7"/>
    <x v="35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7"/>
    <x v="35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7"/>
    <x v="35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7"/>
    <x v="35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7"/>
    <x v="35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7"/>
    <x v="35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7"/>
    <x v="35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7"/>
    <x v="35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7"/>
    <x v="35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7"/>
    <x v="35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7"/>
    <x v="35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7"/>
    <x v="35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7"/>
    <x v="35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7"/>
    <x v="35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7"/>
    <x v="35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7"/>
    <x v="35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7"/>
    <x v="35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7"/>
    <x v="35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7"/>
    <x v="35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7"/>
    <x v="35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7"/>
    <x v="35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7"/>
    <x v="35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7"/>
    <x v="35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7"/>
    <x v="35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7"/>
    <x v="35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7"/>
    <x v="35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7"/>
    <x v="35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7"/>
    <x v="35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7"/>
    <x v="35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7"/>
    <x v="35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7"/>
    <x v="35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35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7"/>
    <x v="35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7"/>
    <x v="35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7"/>
    <x v="35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7"/>
    <x v="35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7"/>
    <x v="35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7"/>
    <x v="35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7"/>
    <x v="35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7"/>
    <x v="35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7"/>
    <x v="35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7"/>
    <x v="35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7"/>
    <x v="35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7"/>
    <x v="35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7"/>
    <x v="35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7"/>
    <x v="35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7"/>
    <x v="35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7"/>
    <x v="35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7"/>
    <x v="35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7"/>
    <x v="35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7"/>
    <x v="35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7"/>
    <x v="35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"/>
    <x v="35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7"/>
    <x v="35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7"/>
    <x v="35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7"/>
    <x v="35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7"/>
    <x v="35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7"/>
    <x v="35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7"/>
    <x v="35"/>
    <n v="508"/>
    <n v="101.5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7"/>
    <x v="32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7"/>
    <x v="32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7"/>
    <x v="32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7"/>
    <x v="32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7"/>
    <x v="32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7"/>
    <x v="32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7"/>
    <x v="32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7"/>
    <x v="32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7"/>
    <x v="32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7"/>
    <x v="32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7"/>
    <x v="32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7"/>
    <x v="32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7"/>
    <x v="32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7"/>
    <x v="32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7"/>
    <x v="32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7"/>
    <x v="32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7"/>
    <x v="32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7"/>
    <x v="32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"/>
    <x v="32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7"/>
    <x v="32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7"/>
    <x v="32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7"/>
    <x v="32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7"/>
    <x v="32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7"/>
    <x v="32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8"/>
    <s v="EUR"/>
    <n v="1453071600"/>
    <n v="1449596425"/>
    <b v="0"/>
    <n v="0"/>
    <b v="0"/>
    <s v="technology/web"/>
    <x v="7"/>
    <x v="32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7"/>
    <x v="32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7"/>
    <x v="32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7"/>
    <x v="32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7"/>
    <x v="32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7"/>
    <x v="32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7"/>
    <x v="32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7"/>
    <x v="32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7"/>
    <x v="32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7"/>
    <x v="32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7"/>
    <x v="32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7"/>
    <x v="32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7"/>
    <x v="32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7"/>
    <x v="32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7"/>
    <x v="32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7"/>
    <x v="32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7"/>
    <x v="32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7"/>
    <x v="32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7"/>
    <x v="32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7"/>
    <x v="32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7"/>
    <x v="32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7"/>
    <x v="32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7"/>
    <x v="32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7"/>
    <x v="32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7"/>
    <x v="32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7"/>
    <x v="32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7"/>
    <x v="32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7"/>
    <x v="32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7"/>
    <x v="32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7"/>
    <x v="32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7"/>
    <x v="32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5"/>
    <s v="CHF"/>
    <n v="1444940558"/>
    <n v="1442348558"/>
    <b v="0"/>
    <n v="1"/>
    <b v="0"/>
    <s v="technology/web"/>
    <x v="7"/>
    <x v="32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7"/>
    <x v="32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7"/>
    <x v="32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7"/>
    <x v="32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7"/>
    <x v="32"/>
    <n v="0"/>
    <n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7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7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7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7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7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7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7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7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7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7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7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7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7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7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7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7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7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7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7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8"/>
    <s v="EUR"/>
    <n v="1483120216"/>
    <n v="1479232216"/>
    <b v="0"/>
    <n v="74"/>
    <b v="1"/>
    <s v="technology/space exploration"/>
    <x v="7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7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7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7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7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7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7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7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7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7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7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7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7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7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7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7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7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7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7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7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7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7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7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7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7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7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7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7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7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7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7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7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7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7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7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7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7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7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7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7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7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7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7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7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7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7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7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7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7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7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7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7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7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7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7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7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7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7"/>
    <x v="37"/>
    <n v="1"/>
    <n v="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7"/>
    <x v="35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7"/>
    <x v="35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7"/>
    <x v="35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7"/>
    <x v="35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7"/>
    <x v="35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7"/>
    <x v="35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7"/>
    <x v="35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7"/>
    <x v="35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7"/>
    <x v="35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7"/>
    <x v="35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7"/>
    <x v="35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7"/>
    <x v="35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7"/>
    <x v="35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7"/>
    <x v="35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7"/>
    <x v="35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7"/>
    <x v="35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7"/>
    <x v="35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7"/>
    <x v="35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7"/>
    <x v="35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7"/>
    <x v="35"/>
    <n v="103"/>
    <n v="18.23999999999999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8"/>
    <x v="38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8"/>
    <x v="38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"/>
    <x v="38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8"/>
    <x v="38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8"/>
    <x v="38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38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8"/>
    <x v="38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8"/>
    <x v="38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8"/>
    <x v="38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8"/>
    <x v="38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8"/>
    <x v="38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38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8"/>
    <x v="38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38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8"/>
    <x v="38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8"/>
    <x v="38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8"/>
    <x v="38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8"/>
    <x v="38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8"/>
    <x v="38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8"/>
    <x v="38"/>
    <n v="101"/>
    <n v="25.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8"/>
    <x v="38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8"/>
    <x v="38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8"/>
    <x v="38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8"/>
    <x v="38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38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8"/>
    <x v="38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8"/>
    <x v="38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8"/>
    <x v="38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8"/>
    <x v="38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8"/>
    <x v="38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8"/>
    <x v="38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8"/>
    <x v="38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8"/>
    <x v="38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8"/>
    <x v="38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8"/>
    <x v="38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8"/>
    <x v="38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8"/>
    <x v="38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8"/>
    <x v="38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38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8"/>
    <x v="38"/>
    <n v="130"/>
    <n v="42.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8"/>
    <x v="39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8"/>
    <x v="39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6"/>
    <s v="MXN"/>
    <n v="1490196830"/>
    <n v="1485016430"/>
    <b v="0"/>
    <n v="45"/>
    <b v="0"/>
    <s v="theater/spaces"/>
    <x v="8"/>
    <x v="39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8"/>
    <x v="39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8"/>
    <x v="39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8"/>
    <x v="39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8"/>
    <x v="39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8"/>
    <x v="39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8"/>
    <x v="39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8"/>
    <x v="39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8"/>
    <x v="39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8"/>
    <x v="39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8"/>
    <x v="39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8"/>
    <x v="39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8"/>
    <x v="39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8"/>
    <x v="39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8"/>
    <x v="39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8"/>
    <x v="39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8"/>
    <x v="39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8"/>
    <x v="39"/>
    <n v="118"/>
    <n v="170.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8"/>
    <x v="38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8"/>
    <x v="38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8"/>
    <x v="38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8"/>
    <x v="38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8"/>
    <x v="38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8"/>
    <x v="38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8"/>
    <x v="38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8"/>
    <x v="38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8"/>
    <x v="38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8"/>
    <x v="38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8"/>
    <x v="38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8"/>
    <x v="38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8"/>
    <x v="38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8"/>
    <x v="38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8"/>
    <x v="38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8"/>
    <x v="38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8"/>
    <x v="38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8"/>
    <x v="38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8"/>
    <x v="38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8"/>
    <x v="38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8"/>
    <x v="38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8"/>
    <x v="38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8"/>
    <x v="38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8"/>
    <x v="38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8"/>
    <x v="38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8"/>
    <x v="38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8"/>
    <x v="38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38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8"/>
    <x v="38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8"/>
    <x v="38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38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8"/>
    <x v="38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8"/>
    <x v="38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8"/>
    <x v="38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8"/>
    <x v="38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8"/>
    <x v="38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8"/>
    <x v="38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8"/>
    <x v="38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8"/>
    <x v="38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8"/>
    <x v="38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38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38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8"/>
    <x v="38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8"/>
    <x v="38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8"/>
    <x v="38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8"/>
    <x v="38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8"/>
    <x v="38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38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8"/>
    <x v="38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38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8"/>
    <x v="38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8"/>
    <x v="38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8"/>
    <x v="38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8"/>
    <x v="38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8"/>
    <x v="38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8"/>
    <x v="38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38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8"/>
    <x v="38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8"/>
    <x v="38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"/>
    <x v="38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8"/>
    <x v="38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8"/>
    <x v="38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8"/>
    <x v="38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x v="8"/>
    <x v="38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8"/>
    <x v="38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8"/>
    <x v="38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8"/>
    <x v="38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8"/>
    <x v="38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8"/>
    <x v="38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8"/>
    <x v="38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8"/>
    <x v="38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8"/>
    <x v="38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8"/>
    <x v="38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8"/>
    <x v="38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8"/>
    <x v="38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8"/>
    <x v="38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6"/>
    <s v="MXN"/>
    <n v="1487613600"/>
    <n v="1482444295"/>
    <b v="0"/>
    <n v="15"/>
    <b v="0"/>
    <s v="theater/plays"/>
    <x v="8"/>
    <x v="38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8"/>
    <x v="38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8"/>
    <x v="38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8"/>
    <x v="38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8"/>
    <x v="38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8"/>
    <x v="38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8"/>
    <x v="38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8"/>
    <x v="38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8"/>
    <x v="38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8"/>
    <x v="38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8"/>
    <x v="38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8"/>
    <x v="38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8"/>
    <x v="38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8"/>
    <x v="38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8"/>
    <x v="38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8"/>
    <x v="38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8"/>
    <x v="38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8"/>
    <x v="38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8"/>
    <x v="38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8"/>
    <x v="38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8"/>
    <x v="38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8"/>
    <x v="38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8"/>
    <x v="38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8"/>
    <x v="38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8"/>
    <x v="38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8"/>
    <x v="38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8"/>
    <x v="38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8"/>
    <x v="38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8"/>
    <x v="38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8"/>
    <x v="38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"/>
    <x v="38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8"/>
    <x v="38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8"/>
    <x v="38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"/>
    <x v="38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8"/>
    <x v="38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8"/>
    <x v="38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8"/>
    <x v="38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8"/>
    <x v="38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8"/>
    <x v="38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8"/>
    <x v="38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8"/>
    <x v="38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8"/>
    <x v="38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8"/>
    <x v="38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8"/>
    <x v="38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8"/>
    <x v="38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8"/>
    <x v="38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8"/>
    <x v="38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8"/>
    <x v="38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"/>
    <x v="38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8"/>
    <x v="38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8"/>
    <x v="38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8"/>
    <x v="38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8"/>
    <x v="38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8"/>
    <x v="38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8"/>
    <x v="38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8"/>
    <x v="38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8"/>
    <x v="38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8"/>
    <x v="38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8"/>
    <x v="38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8"/>
    <x v="38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8"/>
    <x v="38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8"/>
    <x v="38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8"/>
    <x v="38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8"/>
    <x v="38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8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8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8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8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8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8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8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8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8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8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8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8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8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8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8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8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8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8"/>
    <x v="39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8"/>
    <x v="39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8"/>
    <x v="39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8"/>
    <x v="39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8"/>
    <x v="39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8"/>
    <x v="39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8"/>
    <x v="39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8"/>
    <x v="39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8"/>
    <x v="39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8"/>
    <x v="39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8"/>
    <x v="39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8"/>
    <x v="39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8"/>
    <x v="39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8"/>
    <x v="39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8"/>
    <x v="39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8"/>
    <x v="39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8"/>
    <x v="39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8"/>
    <x v="3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8"/>
    <x v="3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8"/>
    <x v="39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8"/>
    <x v="38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8"/>
    <x v="38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8"/>
    <x v="38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8"/>
    <x v="38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8"/>
    <x v="38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8"/>
    <x v="38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8"/>
    <x v="38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8"/>
    <x v="38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8"/>
    <x v="38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8"/>
    <x v="38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38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8"/>
    <x v="38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8"/>
    <x v="38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8"/>
    <x v="38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38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8"/>
    <x v="38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8"/>
    <x v="38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8"/>
    <x v="38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8"/>
    <x v="38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8"/>
    <x v="38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8"/>
    <x v="39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8"/>
    <x v="39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8"/>
    <x v="39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39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8"/>
    <x v="39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8"/>
    <x v="39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8"/>
    <x v="39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39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8"/>
    <x v="39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39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8"/>
    <x v="39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8"/>
    <x v="39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39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8"/>
    <x v="39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8"/>
    <x v="39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8"/>
    <x v="39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8"/>
    <x v="39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8"/>
    <x v="39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8"/>
    <x v="39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9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8"/>
    <x v="39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8"/>
    <x v="39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8"/>
    <x v="39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8"/>
    <x v="39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8"/>
    <x v="39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8"/>
    <x v="39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8"/>
    <x v="39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8"/>
    <x v="39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8"/>
    <x v="39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8"/>
    <x v="39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8"/>
    <x v="39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8"/>
    <x v="39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8"/>
    <x v="39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8"/>
    <x v="39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8"/>
    <x v="39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8"/>
    <x v="39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8"/>
    <x v="39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8"/>
    <x v="39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8"/>
    <x v="39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8"/>
    <x v="39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8"/>
    <x v="39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8"/>
    <x v="39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8"/>
    <x v="39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8"/>
    <x v="39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8"/>
    <x v="39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8"/>
    <x v="39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8"/>
    <x v="39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8"/>
    <x v="39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8"/>
    <x v="39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8"/>
    <x v="39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39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8"/>
    <x v="39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8"/>
    <x v="39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8"/>
    <x v="39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8"/>
    <x v="39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8"/>
    <x v="39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8"/>
    <x v="39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8"/>
    <x v="39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8"/>
    <x v="39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8"/>
    <x v="39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8"/>
    <x v="39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8"/>
    <x v="39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8"/>
    <x v="39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8"/>
    <x v="39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8"/>
    <x v="39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"/>
    <x v="39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8"/>
    <x v="39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8"/>
    <x v="39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8"/>
    <x v="39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8"/>
    <x v="39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8"/>
    <x v="39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"/>
    <x v="39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8"/>
    <x v="39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8"/>
    <x v="39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8"/>
    <x v="39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8"/>
    <x v="3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8"/>
    <x v="39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8"/>
    <s v="EUR"/>
    <n v="1463734740"/>
    <n v="1459414740"/>
    <b v="0"/>
    <n v="3"/>
    <b v="0"/>
    <s v="theater/spaces"/>
    <x v="8"/>
    <x v="39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8"/>
    <x v="39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8"/>
    <x v="39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8"/>
    <x v="39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8"/>
    <x v="39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8"/>
    <x v="39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8"/>
    <x v="39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8"/>
    <x v="39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"/>
    <x v="39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8"/>
    <x v="39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8"/>
    <x v="39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8"/>
    <x v="39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8"/>
    <x v="39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8"/>
    <x v="39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8"/>
    <x v="39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8"/>
    <x v="39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8"/>
    <x v="39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8"/>
    <x v="39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8"/>
    <x v="39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8"/>
    <x v="39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8"/>
    <x v="39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8"/>
    <x v="39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8"/>
    <x v="39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8"/>
    <x v="39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8"/>
    <x v="39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8"/>
    <x v="39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"/>
    <x v="39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8"/>
    <x v="39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8"/>
    <s v="EUR"/>
    <n v="1439827559"/>
    <n v="1434643559"/>
    <b v="0"/>
    <n v="3"/>
    <b v="0"/>
    <s v="theater/spaces"/>
    <x v="8"/>
    <x v="39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"/>
    <x v="39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8"/>
    <x v="39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8"/>
    <x v="39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8"/>
    <x v="39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8"/>
    <x v="39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8"/>
    <x v="39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8"/>
    <x v="39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8"/>
    <x v="39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8"/>
    <x v="39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8"/>
    <x v="39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8"/>
    <x v="39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8"/>
    <x v="39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8"/>
    <x v="39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8"/>
    <x v="39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"/>
    <x v="39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8"/>
    <x v="39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8"/>
    <x v="39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8"/>
    <x v="39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8"/>
    <x v="39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8"/>
    <x v="39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8"/>
    <x v="39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8"/>
    <x v="39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8"/>
    <x v="39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8"/>
    <x v="39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8"/>
    <x v="39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8"/>
    <x v="39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8"/>
    <x v="39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8"/>
    <x v="39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8"/>
    <x v="39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8"/>
    <x v="39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8"/>
    <x v="39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8"/>
    <x v="39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"/>
    <x v="39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8"/>
    <x v="39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"/>
    <x v="39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8"/>
    <x v="39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8"/>
    <x v="39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8"/>
    <x v="39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8"/>
    <x v="39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8"/>
    <x v="39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8"/>
    <x v="39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8"/>
    <x v="38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8"/>
    <x v="38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8"/>
    <x v="38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8"/>
    <x v="38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8"/>
    <x v="38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8"/>
    <x v="38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8"/>
    <x v="38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8"/>
    <x v="38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8"/>
    <x v="38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8"/>
    <x v="38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8"/>
    <x v="38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s v="MXN"/>
    <n v="1490416380"/>
    <n v="1487485760"/>
    <b v="0"/>
    <n v="6"/>
    <b v="0"/>
    <s v="theater/plays"/>
    <x v="8"/>
    <x v="38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8"/>
    <x v="38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8"/>
    <x v="38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8"/>
    <x v="38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8"/>
    <x v="38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8"/>
    <x v="38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8"/>
    <x v="38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6"/>
    <s v="MXN"/>
    <n v="1492356166"/>
    <n v="1488471766"/>
    <b v="0"/>
    <n v="12"/>
    <b v="0"/>
    <s v="theater/plays"/>
    <x v="8"/>
    <x v="38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8"/>
    <x v="38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8"/>
    <x v="38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"/>
    <x v="38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8"/>
    <x v="38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38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8"/>
    <x v="38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8"/>
    <x v="38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8"/>
    <x v="38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8"/>
    <x v="38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8"/>
    <x v="38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8"/>
    <x v="38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8"/>
    <x v="38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8"/>
    <x v="38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8"/>
    <x v="38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8"/>
    <x v="38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8"/>
    <x v="38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8"/>
    <x v="38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8"/>
    <x v="38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8"/>
    <x v="38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8"/>
    <x v="38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8"/>
    <x v="38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8"/>
    <x v="38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8"/>
    <x v="38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8"/>
    <x v="38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8"/>
    <x v="38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8"/>
    <x v="38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8"/>
    <x v="38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8"/>
    <x v="38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8"/>
    <x v="38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8"/>
    <x v="38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8"/>
    <x v="38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8"/>
    <x v="38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8"/>
    <x v="38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8"/>
    <x v="38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8"/>
    <x v="38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8"/>
    <x v="38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8"/>
    <x v="38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8"/>
    <x v="38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38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8"/>
    <x v="38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8"/>
    <x v="38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8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8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8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8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8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8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8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8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8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8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8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8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8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8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8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8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8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8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8"/>
    <x v="38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8"/>
    <x v="38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8"/>
    <x v="38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8"/>
    <x v="38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8"/>
    <x v="38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38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8"/>
    <x v="38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38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38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8"/>
    <x v="38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8"/>
    <x v="38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38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8"/>
    <x v="38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8"/>
    <x v="38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8"/>
    <x v="38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8"/>
    <x v="38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8"/>
    <x v="38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8"/>
    <x v="38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8"/>
    <x v="38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8"/>
    <x v="38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8"/>
    <x v="38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8"/>
    <x v="38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8"/>
    <x v="38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8"/>
    <x v="38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8"/>
    <x v="38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8"/>
    <x v="38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38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8"/>
    <x v="38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8"/>
    <x v="38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8"/>
    <x v="38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8"/>
    <x v="38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8"/>
    <x v="38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8"/>
    <x v="38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8"/>
    <x v="38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8"/>
    <x v="38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8"/>
    <x v="38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8"/>
    <x v="38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8"/>
    <x v="38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8"/>
    <x v="38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8"/>
    <x v="38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8"/>
    <x v="38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8"/>
    <x v="38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8"/>
    <x v="38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8"/>
    <x v="38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8"/>
    <x v="38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8"/>
    <x v="38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8"/>
    <x v="38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8"/>
    <x v="38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8"/>
    <x v="38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8"/>
    <x v="38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8"/>
    <x v="38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8"/>
    <x v="38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8"/>
    <x v="38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38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8"/>
    <x v="38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8"/>
    <x v="38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8"/>
    <x v="38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8"/>
    <x v="38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8"/>
    <x v="38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8"/>
    <x v="38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8"/>
    <x v="38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8"/>
    <x v="38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8"/>
    <x v="38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8"/>
    <x v="38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8"/>
    <x v="38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8"/>
    <x v="38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8"/>
    <x v="38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38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8"/>
    <x v="38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8"/>
    <x v="38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8"/>
    <x v="38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8"/>
    <x v="38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8"/>
    <x v="38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8"/>
    <x v="38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8"/>
    <x v="38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8"/>
    <x v="38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8"/>
    <x v="38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8"/>
    <x v="38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8"/>
    <x v="38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38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38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8"/>
    <x v="38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8"/>
    <x v="38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8"/>
    <x v="38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8"/>
    <x v="38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8"/>
    <x v="38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8"/>
    <x v="38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8"/>
    <x v="38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8"/>
    <x v="38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38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8"/>
    <x v="38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8"/>
    <x v="38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8"/>
    <x v="38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8"/>
    <x v="38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8"/>
    <x v="38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8"/>
    <x v="38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8"/>
    <x v="38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8"/>
    <x v="38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8"/>
    <x v="38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8"/>
    <x v="38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8"/>
    <x v="38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8"/>
    <x v="38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38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8"/>
    <x v="38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38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8"/>
    <x v="38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8"/>
    <x v="38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8"/>
    <x v="38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38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8"/>
    <x v="38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8"/>
    <x v="38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8"/>
    <x v="38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8"/>
    <x v="38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8"/>
    <x v="38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8"/>
    <x v="38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8"/>
    <x v="38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8"/>
    <x v="38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8"/>
    <x v="38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8"/>
    <x v="38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8"/>
    <x v="38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8"/>
    <x v="38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8"/>
    <x v="38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8"/>
    <x v="38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8"/>
    <x v="38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38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8"/>
    <x v="38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"/>
    <x v="38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38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38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8"/>
    <x v="38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8"/>
    <x v="38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8"/>
    <x v="38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8"/>
    <x v="38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38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8"/>
    <x v="38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8"/>
    <x v="38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8"/>
    <x v="38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8"/>
    <x v="38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8"/>
    <x v="38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8"/>
    <x v="38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38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8"/>
    <x v="38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8"/>
    <x v="38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8"/>
    <x v="38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8"/>
    <x v="38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8"/>
    <x v="38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8"/>
    <x v="38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8"/>
    <x v="38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8"/>
    <x v="38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8"/>
    <x v="38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8"/>
    <x v="38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8"/>
    <x v="38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8"/>
    <x v="38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8"/>
    <x v="38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8"/>
    <x v="38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8"/>
    <x v="38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8"/>
    <x v="38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"/>
    <x v="38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8"/>
    <x v="38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8"/>
    <x v="38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"/>
    <x v="38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8"/>
    <x v="38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8"/>
    <x v="38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"/>
    <x v="38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8"/>
    <x v="38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38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8"/>
    <x v="38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38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38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8"/>
    <x v="38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8"/>
    <x v="38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8"/>
    <x v="38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8"/>
    <x v="38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8"/>
    <x v="38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8"/>
    <x v="38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8"/>
    <x v="38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38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38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8"/>
    <x v="38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8"/>
    <x v="38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8"/>
    <x v="38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8"/>
    <x v="38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8"/>
    <x v="38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8"/>
    <x v="38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38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8"/>
    <x v="38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8"/>
    <x v="38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8"/>
    <x v="38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8"/>
    <x v="38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8"/>
    <x v="38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8"/>
    <x v="38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8"/>
    <x v="38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38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8"/>
    <x v="38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8"/>
    <x v="38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38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8"/>
    <x v="38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8"/>
    <x v="38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38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8"/>
    <x v="38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8"/>
    <x v="38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8"/>
    <x v="38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8"/>
    <x v="38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8"/>
    <x v="38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38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8"/>
    <x v="38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8"/>
    <x v="38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38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8"/>
    <x v="38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38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8"/>
    <x v="38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8"/>
    <x v="38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8"/>
    <x v="38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8"/>
    <x v="38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8"/>
    <x v="38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8"/>
    <x v="38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8"/>
    <x v="38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8"/>
    <x v="38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8"/>
    <x v="38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38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8"/>
    <x v="38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8"/>
    <x v="38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8"/>
    <x v="38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38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8"/>
    <x v="38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38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8"/>
    <x v="38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8"/>
    <x v="38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8"/>
    <x v="38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8"/>
    <x v="38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8"/>
    <x v="38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8"/>
    <x v="38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8"/>
    <x v="38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8"/>
    <x v="38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38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8"/>
    <x v="38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8"/>
    <x v="38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38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8"/>
    <x v="38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8"/>
    <x v="38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8"/>
    <x v="38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8"/>
    <x v="38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8"/>
    <x v="38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8"/>
    <x v="38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8"/>
    <x v="38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8"/>
    <x v="38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8"/>
    <x v="38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8"/>
    <x v="38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"/>
    <x v="38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8"/>
    <x v="38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8"/>
    <x v="38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8"/>
    <x v="38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8"/>
    <x v="38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"/>
    <x v="38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8"/>
    <x v="38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8"/>
    <x v="38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8"/>
    <x v="38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8"/>
    <x v="38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8"/>
    <x v="38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8"/>
    <x v="38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8"/>
    <x v="38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8"/>
    <x v="38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8"/>
    <x v="38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8"/>
    <x v="38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8"/>
    <x v="38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38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8"/>
    <x v="38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8"/>
    <x v="38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"/>
    <x v="38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8"/>
    <x v="38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8"/>
    <x v="38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8"/>
    <x v="38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8"/>
    <x v="38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8"/>
    <x v="38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8"/>
    <x v="38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8"/>
    <x v="38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8"/>
    <x v="38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8"/>
    <x v="38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8"/>
    <x v="38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8"/>
    <x v="38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8"/>
    <x v="38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8"/>
    <x v="38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8"/>
    <x v="38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8"/>
    <x v="38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8"/>
    <x v="38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38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38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8"/>
    <x v="38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8"/>
    <x v="38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8"/>
    <x v="38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8"/>
    <x v="38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8"/>
    <x v="38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8"/>
    <x v="38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8"/>
    <x v="38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8"/>
    <x v="38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8"/>
    <x v="38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38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8"/>
    <x v="38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8"/>
    <x v="38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8"/>
    <x v="38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8"/>
    <x v="38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8"/>
    <x v="38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8"/>
    <x v="38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8"/>
    <x v="38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38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8"/>
    <x v="38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8"/>
    <x v="38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8"/>
    <x v="38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38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38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8"/>
    <x v="38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8"/>
    <x v="38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8"/>
    <x v="38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8"/>
    <x v="38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38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8"/>
    <x v="38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8"/>
    <x v="38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8"/>
    <x v="38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8"/>
    <x v="38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8"/>
    <x v="38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8"/>
    <x v="38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"/>
    <x v="38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38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8"/>
    <x v="38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8"/>
    <x v="38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8"/>
    <x v="38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8"/>
    <x v="38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8"/>
    <x v="38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8"/>
    <x v="38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8"/>
    <x v="38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8"/>
    <x v="38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8"/>
    <x v="38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8"/>
    <x v="38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8"/>
    <x v="38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8"/>
    <x v="38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8"/>
    <x v="38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38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38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8"/>
    <x v="38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8"/>
    <x v="38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8"/>
    <x v="38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8"/>
    <x v="38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8"/>
    <x v="38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8"/>
    <x v="38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38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8"/>
    <x v="38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8"/>
    <x v="38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8"/>
    <s v="EUR"/>
    <n v="1479382594"/>
    <n v="1476786994"/>
    <b v="0"/>
    <n v="14"/>
    <b v="1"/>
    <s v="theater/plays"/>
    <x v="8"/>
    <x v="38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38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38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8"/>
    <x v="38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8"/>
    <x v="38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8"/>
    <x v="38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8"/>
    <x v="38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8"/>
    <x v="38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8"/>
    <x v="38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8"/>
    <x v="38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8"/>
    <x v="38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8"/>
    <x v="38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8"/>
    <x v="38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8"/>
    <x v="38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38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8"/>
    <x v="38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8"/>
    <x v="38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38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8"/>
    <x v="38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8"/>
    <x v="38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8"/>
    <x v="38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38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8"/>
    <x v="38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38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38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8"/>
    <x v="38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38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8"/>
    <x v="38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8"/>
    <x v="38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8"/>
    <x v="38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8"/>
    <x v="38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8"/>
    <x v="38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8"/>
    <x v="38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8"/>
    <x v="38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8"/>
    <x v="38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38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8"/>
    <x v="38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8"/>
    <x v="38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8"/>
    <x v="38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8"/>
    <x v="38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8"/>
    <x v="38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8"/>
    <x v="38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8"/>
    <x v="38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8"/>
    <x v="38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8"/>
    <x v="38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8"/>
    <x v="38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8"/>
    <x v="38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38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8"/>
    <x v="38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8"/>
    <x v="38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8"/>
    <x v="38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8"/>
    <x v="38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8"/>
    <x v="38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38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8"/>
    <x v="38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8"/>
    <x v="38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8"/>
    <x v="38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8"/>
    <x v="38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8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8"/>
    <x v="38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8"/>
    <x v="38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8"/>
    <x v="38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8"/>
    <x v="38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8"/>
    <x v="38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8"/>
    <x v="38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8"/>
    <x v="38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8"/>
    <x v="38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38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8"/>
    <x v="38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8"/>
    <x v="38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8"/>
    <x v="38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8"/>
    <x v="38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38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8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8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8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8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8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8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8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8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8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8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8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8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8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8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8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8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8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8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8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8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38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"/>
    <x v="38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38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"/>
    <x v="38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8"/>
    <x v="38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8"/>
    <x v="38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8"/>
    <x v="38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8"/>
    <x v="38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b v="1"/>
    <s v="theater/plays"/>
    <x v="8"/>
    <x v="38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8"/>
    <x v="38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8"/>
    <x v="38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8"/>
    <x v="38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38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8"/>
    <x v="38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8"/>
    <x v="38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"/>
    <x v="38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8"/>
    <x v="38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8"/>
    <x v="38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38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8"/>
    <x v="38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8"/>
    <x v="38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8"/>
    <x v="38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8"/>
    <x v="38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8"/>
    <x v="38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8"/>
    <x v="38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8"/>
    <x v="38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38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8"/>
    <x v="38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8"/>
    <x v="38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8"/>
    <x v="38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8"/>
    <x v="38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8"/>
    <x v="38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8"/>
    <x v="38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8"/>
    <x v="38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"/>
    <x v="38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8"/>
    <x v="38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"/>
    <x v="38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8"/>
    <x v="38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8"/>
    <x v="38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38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8"/>
    <x v="38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8"/>
    <x v="38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8"/>
    <x v="38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8"/>
    <x v="38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8"/>
    <x v="38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8"/>
    <x v="38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8"/>
    <x v="38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38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8"/>
    <x v="38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8"/>
    <x v="38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8"/>
    <x v="38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8"/>
    <x v="38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8"/>
    <x v="38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38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8"/>
    <x v="38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8"/>
    <x v="38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8"/>
    <x v="38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8"/>
    <x v="38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8"/>
    <x v="38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8"/>
    <x v="38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8"/>
    <x v="38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8"/>
    <x v="38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8"/>
    <x v="38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8"/>
    <x v="38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8"/>
    <x v="38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8"/>
    <x v="38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8"/>
    <x v="38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8"/>
    <x v="38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8"/>
    <x v="38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8"/>
    <x v="38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8"/>
    <x v="38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8"/>
    <x v="38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8"/>
    <x v="38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8"/>
    <x v="38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8"/>
    <x v="38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8"/>
    <x v="38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8"/>
    <x v="38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8"/>
    <x v="38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8"/>
    <x v="38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8"/>
    <x v="38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8"/>
    <x v="38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8"/>
    <x v="38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8"/>
    <x v="38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8"/>
    <x v="38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8"/>
    <x v="38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8"/>
    <x v="38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8"/>
    <x v="38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8"/>
    <x v="38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"/>
    <x v="38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8"/>
    <x v="38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"/>
    <x v="38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8"/>
    <x v="38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"/>
    <x v="38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8"/>
    <x v="38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8"/>
    <x v="38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8"/>
    <x v="38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8"/>
    <x v="38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8"/>
    <x v="38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8"/>
    <x v="38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8"/>
    <x v="38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8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8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8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8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8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8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8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8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8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8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8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8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8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8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8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8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8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8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8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8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8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8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8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8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8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8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8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8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8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8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8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8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8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8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8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8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8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8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8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8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8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8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8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8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8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8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8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8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8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8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38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8"/>
    <x v="38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8"/>
    <x v="38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8"/>
    <x v="38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8"/>
    <x v="38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8"/>
    <x v="38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8"/>
    <x v="38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38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8"/>
    <x v="38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8"/>
    <x v="38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8"/>
    <x v="38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8"/>
    <x v="38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8"/>
    <x v="38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8"/>
    <x v="38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8"/>
    <x v="38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8"/>
    <x v="38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8"/>
    <x v="38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8"/>
    <x v="38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8"/>
    <x v="38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8"/>
    <x v="38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38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38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8"/>
    <x v="38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8"/>
    <x v="38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8"/>
    <x v="38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8"/>
    <x v="38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8"/>
    <x v="38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8"/>
    <x v="38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8"/>
    <x v="38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8"/>
    <x v="38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8"/>
    <x v="38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8"/>
    <x v="38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8"/>
    <x v="38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8"/>
    <x v="38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8"/>
    <x v="38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8"/>
    <x v="38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8"/>
    <x v="38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8"/>
    <x v="38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"/>
    <x v="38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8"/>
    <x v="38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8"/>
    <x v="38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8"/>
    <x v="38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8"/>
    <x v="38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8"/>
    <x v="38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8"/>
    <x v="38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8"/>
    <x v="38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8"/>
    <x v="38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8"/>
    <x v="38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8"/>
    <x v="38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8"/>
    <x v="38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8"/>
    <x v="38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8"/>
    <x v="38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"/>
    <x v="38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8"/>
    <x v="38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8"/>
    <x v="38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8"/>
    <x v="38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8"/>
    <x v="38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8"/>
    <x v="38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8"/>
    <x v="38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8"/>
    <x v="38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8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8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8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8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8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8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8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8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8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8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8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8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8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8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8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8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8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8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8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8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8"/>
    <x v="38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8"/>
    <x v="38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8"/>
    <x v="38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8"/>
    <x v="38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8"/>
    <x v="38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8"/>
    <x v="38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8"/>
    <x v="38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8"/>
    <x v="38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8"/>
    <x v="38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"/>
    <x v="38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8"/>
    <x v="38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8"/>
    <x v="38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8"/>
    <x v="38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8"/>
    <x v="38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8"/>
    <x v="38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8"/>
    <x v="38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8"/>
    <x v="38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"/>
    <x v="38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8"/>
    <x v="38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8"/>
    <x v="38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8"/>
    <x v="38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8"/>
    <x v="38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8"/>
    <x v="38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8"/>
    <x v="38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8"/>
    <x v="38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8"/>
    <x v="38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8"/>
    <x v="38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8"/>
    <x v="38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8"/>
    <x v="38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8"/>
    <x v="38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8"/>
    <x v="38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8"/>
    <x v="38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8"/>
    <x v="38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8"/>
    <x v="38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8"/>
    <x v="38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"/>
    <x v="38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8"/>
    <x v="38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8"/>
    <x v="38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8"/>
    <x v="38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8"/>
    <x v="38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8"/>
    <x v="38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8"/>
    <x v="38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8"/>
    <x v="38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8"/>
    <x v="38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8"/>
    <x v="38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8"/>
    <x v="38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8"/>
    <x v="38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8"/>
    <x v="38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8"/>
    <x v="38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8"/>
    <x v="38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"/>
    <x v="38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8"/>
    <x v="38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"/>
    <x v="38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8"/>
    <x v="38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8"/>
    <x v="38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8"/>
    <x v="38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8"/>
    <x v="38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8"/>
    <x v="38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8"/>
    <x v="38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8"/>
    <x v="38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8"/>
    <x v="38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8"/>
    <x v="38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"/>
    <x v="38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8"/>
    <x v="38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8"/>
    <x v="38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8"/>
    <x v="38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8"/>
    <x v="38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8"/>
    <x v="38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8"/>
    <x v="38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8"/>
    <x v="38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8"/>
    <x v="38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8"/>
    <x v="38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8"/>
    <x v="38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8"/>
    <x v="38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8"/>
    <x v="38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8"/>
    <x v="38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8"/>
    <x v="38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8"/>
    <x v="38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8"/>
    <x v="38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8"/>
    <x v="38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8"/>
    <x v="38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8"/>
    <x v="38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8"/>
    <x v="38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8"/>
    <x v="38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8"/>
    <x v="38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8"/>
    <x v="38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8"/>
    <x v="38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8"/>
    <x v="38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8"/>
    <x v="38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8"/>
    <x v="38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8"/>
    <x v="38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8"/>
    <x v="38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"/>
    <x v="38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8"/>
    <x v="38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8"/>
    <x v="38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8"/>
    <x v="38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8"/>
    <x v="38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8"/>
    <x v="38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8"/>
    <x v="38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8"/>
    <x v="38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8"/>
    <x v="38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8"/>
    <x v="38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8"/>
    <x v="38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8"/>
    <x v="38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8"/>
    <x v="38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8"/>
    <x v="38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8"/>
    <x v="38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8"/>
    <x v="38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8"/>
    <x v="38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8"/>
    <x v="38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8"/>
    <x v="38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8"/>
    <x v="38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8"/>
    <x v="38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8"/>
    <x v="38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8"/>
    <x v="38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8"/>
    <x v="38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8"/>
    <x v="38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"/>
    <x v="38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8"/>
    <x v="38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8"/>
    <x v="38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8"/>
    <x v="38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8"/>
    <x v="38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8"/>
    <x v="38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8"/>
    <x v="38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8"/>
    <x v="38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8"/>
    <x v="38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8"/>
    <x v="38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8"/>
    <x v="38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8"/>
    <x v="38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"/>
    <x v="38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8"/>
    <x v="38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8"/>
    <x v="38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8"/>
    <x v="38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8"/>
    <x v="38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8"/>
    <x v="38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8"/>
    <x v="38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8"/>
    <x v="38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8"/>
    <x v="38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8"/>
    <x v="38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8"/>
    <x v="38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8"/>
    <x v="38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8"/>
    <x v="38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8"/>
    <x v="38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8"/>
    <x v="38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8"/>
    <x v="38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8"/>
    <x v="38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8"/>
    <x v="38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8"/>
    <x v="38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8"/>
    <x v="38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8"/>
    <x v="38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"/>
    <x v="38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8"/>
    <x v="38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8"/>
    <x v="38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8"/>
    <x v="38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8"/>
    <x v="38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8"/>
    <x v="38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8"/>
    <x v="38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8"/>
    <x v="38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8"/>
    <x v="38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8"/>
    <x v="38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"/>
    <x v="38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8"/>
    <x v="38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8"/>
    <x v="38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8"/>
    <x v="38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8"/>
    <x v="38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8"/>
    <x v="38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8"/>
    <x v="38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"/>
    <x v="38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8"/>
    <x v="38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8"/>
    <x v="38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8"/>
    <x v="38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8"/>
    <x v="38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8"/>
    <x v="38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8"/>
    <x v="38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8"/>
    <x v="38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8"/>
    <x v="38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8"/>
    <x v="38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8"/>
    <x v="38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"/>
    <x v="38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8"/>
    <x v="38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8"/>
    <x v="38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8"/>
    <x v="38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8"/>
    <x v="38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6"/>
    <s v="MXN"/>
    <n v="1482779931"/>
    <n v="1480187931"/>
    <b v="0"/>
    <n v="0"/>
    <b v="0"/>
    <s v="theater/plays"/>
    <x v="8"/>
    <x v="38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8"/>
    <x v="38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8"/>
    <x v="38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8"/>
    <x v="38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8"/>
    <x v="38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8"/>
    <x v="38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8"/>
    <x v="38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8"/>
    <x v="38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"/>
    <x v="38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8"/>
    <x v="38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8"/>
    <x v="38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8"/>
    <x v="38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8"/>
    <x v="38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8"/>
    <s v="EUR"/>
    <n v="1476008906"/>
    <n v="1473416906"/>
    <b v="0"/>
    <n v="1"/>
    <b v="0"/>
    <s v="theater/plays"/>
    <x v="8"/>
    <x v="38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8"/>
    <x v="38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8"/>
    <x v="38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8"/>
    <x v="38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8"/>
    <x v="38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8"/>
    <x v="38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8"/>
    <x v="38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8"/>
    <x v="38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8"/>
    <x v="38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8"/>
    <x v="38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8"/>
    <x v="38"/>
    <n v="37"/>
    <n v="91.25"/>
  </r>
  <r>
    <n v="4095"/>
    <s v="LOPE ENAMORADO"/>
    <s v="Proyecto teatral dirigido por MartÃ­n Acosta que habla y reflexiona sobre el amor y su naturaleza."/>
    <n v="30000"/>
    <n v="800"/>
    <x v="2"/>
    <x v="16"/>
    <s v="MXN"/>
    <n v="1482108350"/>
    <n v="1479516350"/>
    <b v="0"/>
    <n v="1"/>
    <b v="0"/>
    <s v="theater/plays"/>
    <x v="8"/>
    <x v="38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8"/>
    <x v="38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8"/>
    <x v="38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8"/>
    <x v="38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8"/>
    <x v="38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8"/>
    <x v="38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8"/>
    <x v="38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8"/>
    <x v="38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8"/>
    <x v="38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8"/>
    <x v="38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6"/>
    <s v="MXN"/>
    <n v="1482711309"/>
    <n v="1479860109"/>
    <b v="0"/>
    <n v="6"/>
    <b v="0"/>
    <s v="theater/plays"/>
    <x v="8"/>
    <x v="38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8"/>
    <x v="38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8"/>
    <x v="38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8"/>
    <x v="38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8"/>
    <x v="38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8"/>
    <x v="38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8"/>
    <x v="38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8"/>
    <x v="38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8"/>
    <x v="38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17313-744F-4E54-986A-EC2037A8738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3"/>
        <item x="2"/>
        <item x="14"/>
        <item x="5"/>
        <item x="15"/>
        <item x="12"/>
        <item x="8"/>
        <item x="3"/>
        <item x="6"/>
        <item x="1"/>
        <item x="7"/>
        <item x="17"/>
        <item x="18"/>
        <item x="19"/>
        <item x="16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2FB98-4DDB-4445-843A-F0C5A1E8B526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3"/>
        <item x="2"/>
        <item x="14"/>
        <item x="5"/>
        <item x="15"/>
        <item x="12"/>
        <item x="8"/>
        <item x="3"/>
        <item x="6"/>
        <item x="1"/>
        <item x="7"/>
        <item x="17"/>
        <item x="18"/>
        <item x="19"/>
        <item x="16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6" hier="-1"/>
    <pageField fld="21" hier="-1"/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DB417-50EA-40A9-AEBC-25112C55CCEA}">
  <dimension ref="A1:H13"/>
  <sheetViews>
    <sheetView workbookViewId="0">
      <selection activeCell="L21" sqref="L21"/>
    </sheetView>
  </sheetViews>
  <sheetFormatPr defaultRowHeight="15" x14ac:dyDescent="0.25"/>
  <cols>
    <col min="1" max="1" width="13.42578125" customWidth="1"/>
    <col min="2" max="2" width="15.140625" customWidth="1"/>
    <col min="3" max="3" width="13.5703125" customWidth="1"/>
    <col min="4" max="4" width="14" customWidth="1"/>
    <col min="5" max="5" width="11.85546875" customWidth="1"/>
    <col min="6" max="6" width="14.7109375" customWidth="1"/>
    <col min="7" max="7" width="14.28515625" customWidth="1"/>
    <col min="8" max="8" width="14.5703125" customWidth="1"/>
  </cols>
  <sheetData>
    <row r="1" spans="1:8" ht="63" x14ac:dyDescent="0.25">
      <c r="A1" s="16" t="s">
        <v>8381</v>
      </c>
      <c r="B1" s="16" t="s">
        <v>8386</v>
      </c>
      <c r="C1" s="16" t="s">
        <v>8387</v>
      </c>
      <c r="D1" s="16" t="s">
        <v>8388</v>
      </c>
      <c r="E1" s="16" t="s">
        <v>8389</v>
      </c>
      <c r="F1" s="16" t="s">
        <v>8390</v>
      </c>
      <c r="G1" s="16" t="s">
        <v>8391</v>
      </c>
      <c r="H1" s="16" t="s">
        <v>8392</v>
      </c>
    </row>
    <row r="2" spans="1:8" x14ac:dyDescent="0.25">
      <c r="A2" t="s">
        <v>8393</v>
      </c>
      <c r="B2">
        <f>COUNTIFS(Kickstarter!$D:$D,"&lt;1000",Kickstarter!$F:$F,"successful",Kickstarter!$P:$P,"plays")</f>
        <v>141</v>
      </c>
      <c r="C2">
        <f>COUNTIFS(Kickstarter!$D:$D,"&lt;1000",Kickstarter!$F:$F,"failed",Kickstarter!$P:$P,"plays")</f>
        <v>45</v>
      </c>
      <c r="D2">
        <f>COUNTIFS(Kickstarter!$E:$E,"&lt;1000",Kickstarter!$F:$F,"canceled",Kickstarter!$P:$P,"plays")</f>
        <v>0</v>
      </c>
      <c r="E2">
        <f>SUM(B2:D2)</f>
        <v>186</v>
      </c>
      <c r="F2" s="17">
        <f>(B2/E2)*100</f>
        <v>75.806451612903231</v>
      </c>
      <c r="G2" s="17">
        <f>(C2/E2)*100</f>
        <v>24.193548387096776</v>
      </c>
      <c r="H2">
        <f>(D2/E2)*100</f>
        <v>0</v>
      </c>
    </row>
    <row r="3" spans="1:8" x14ac:dyDescent="0.25">
      <c r="A3" t="s">
        <v>8394</v>
      </c>
      <c r="B3">
        <f>COUNTIFS(Kickstarter!$D:$D,"&gt;=1000",Kickstarter!$D:$D,"&lt;=4999",Kickstarter!$F:$F,"successful",Kickstarter!$P:$P,"plays")</f>
        <v>388</v>
      </c>
      <c r="C3">
        <f>COUNTIFS(Kickstarter!$D:$D,"&gt;=1000",Kickstarter!$D:$D,"&lt;=4999",Kickstarter!$F:$F,"failed",Kickstarter!$P:$P,"plays")</f>
        <v>146</v>
      </c>
      <c r="D3">
        <f>COUNTIFS(Kickstarter!$D:$D,"&gt;=1000",Kickstarter!$D:$D,"&lt;=4999",Kickstarter!$F:$F,"canceled",Kickstarter!$P:$P,"plays")</f>
        <v>0</v>
      </c>
      <c r="E3">
        <f>SUM(B3:D3)</f>
        <v>534</v>
      </c>
      <c r="F3" s="17">
        <f>(B3/E3)*100</f>
        <v>72.659176029962552</v>
      </c>
      <c r="G3" s="17">
        <f>(C3/E3)*100</f>
        <v>27.340823970037455</v>
      </c>
      <c r="H3">
        <f>(D3/E3)*100</f>
        <v>0</v>
      </c>
    </row>
    <row r="4" spans="1:8" x14ac:dyDescent="0.25">
      <c r="A4" t="s">
        <v>8395</v>
      </c>
      <c r="B4">
        <f>COUNTIFS(Kickstarter!$D:$D,"&gt;=5000",Kickstarter!$D:$D,"&lt;=9999",Kickstarter!$F:$F,"successful",Kickstarter!$P:$P,"plays")</f>
        <v>93</v>
      </c>
      <c r="C4">
        <f>COUNTIFS(Kickstarter!$D:$D,"&gt;=5000",Kickstarter!$D:$D,"&lt;=9999",Kickstarter!$F:$F,"failed",Kickstarter!$P:$P,"plays")</f>
        <v>76</v>
      </c>
      <c r="D4">
        <f>COUNTIFS(Kickstarter!$D:$D,"&gt;=5000",Kickstarter!$D:$D,"&lt;=9999",Kickstarter!$F:$F,"canceled",Kickstarter!$P:$P,"plays")</f>
        <v>0</v>
      </c>
      <c r="E4">
        <f>SUM(B4:D4)</f>
        <v>169</v>
      </c>
      <c r="F4" s="17">
        <f>(B4/E4)*100</f>
        <v>55.029585798816569</v>
      </c>
      <c r="G4" s="17">
        <f>(C4/E4)*100</f>
        <v>44.970414201183431</v>
      </c>
      <c r="H4">
        <f>(D4/E4)*100</f>
        <v>0</v>
      </c>
    </row>
    <row r="5" spans="1:8" x14ac:dyDescent="0.25">
      <c r="A5" t="s">
        <v>8396</v>
      </c>
      <c r="B5">
        <f>COUNTIFS(Kickstarter!$D:$D,"&gt;=10000",Kickstarter!$D:$D,"&lt;=14999",Kickstarter!$F:$F,"successful",Kickstarter!$P:$P,"plays")</f>
        <v>39</v>
      </c>
      <c r="C5">
        <f>COUNTIFS(Kickstarter!$D:$D,"&gt;=10000",Kickstarter!$D:$D,"&lt;=14999",Kickstarter!$F:$F,"failed",Kickstarter!$P:$P,"plays")</f>
        <v>33</v>
      </c>
      <c r="D5">
        <f>COUNTIFS(Kickstarter!$D:$D,"&gt;=10000",Kickstarter!$D:$D,"&lt;=14999",Kickstarter!$F:$F,"canceled",Kickstarter!$P:$P,"plays")</f>
        <v>0</v>
      </c>
      <c r="E5">
        <f t="shared" ref="E5:E13" si="0">SUM(B5:D5)</f>
        <v>72</v>
      </c>
      <c r="F5" s="17">
        <f t="shared" ref="F5:F13" si="1">(B5/E5)*100</f>
        <v>54.166666666666664</v>
      </c>
      <c r="G5" s="17">
        <f t="shared" ref="G5:G13" si="2">(C5/E5)*100</f>
        <v>45.833333333333329</v>
      </c>
      <c r="H5">
        <f t="shared" ref="H5:H13" si="3">(D5/E5)*100</f>
        <v>0</v>
      </c>
    </row>
    <row r="6" spans="1:8" x14ac:dyDescent="0.25">
      <c r="A6" t="s">
        <v>8397</v>
      </c>
      <c r="B6">
        <f>COUNTIFS(Kickstarter!$D:$D,"&gt;=15000",Kickstarter!$D:$D,"&lt;=19999",Kickstarter!$F:$F,"successful",Kickstarter!$P:$P,"plays")</f>
        <v>12</v>
      </c>
      <c r="C6">
        <f>COUNTIFS(Kickstarter!$D:$D,"&gt;=15000",Kickstarter!$D:$D,"&lt;=19999",Kickstarter!$F:$F,"failed",Kickstarter!$P:$P,"plays")</f>
        <v>12</v>
      </c>
      <c r="D6">
        <f>COUNTIFS(Kickstarter!$D:$D,"&gt;=15000",Kickstarter!$D:$D,"&lt;=19999",Kickstarter!$F:$F,"canceled",Kickstarter!$P:$P,"plays")</f>
        <v>0</v>
      </c>
      <c r="E6">
        <f t="shared" si="0"/>
        <v>24</v>
      </c>
      <c r="F6" s="17">
        <f t="shared" si="1"/>
        <v>50</v>
      </c>
      <c r="G6" s="17">
        <f t="shared" si="2"/>
        <v>50</v>
      </c>
      <c r="H6">
        <f t="shared" si="3"/>
        <v>0</v>
      </c>
    </row>
    <row r="7" spans="1:8" x14ac:dyDescent="0.25">
      <c r="A7" t="s">
        <v>8398</v>
      </c>
      <c r="B7">
        <f>COUNTIFS(Kickstarter!$D:$D,"&gt;=20000",Kickstarter!$D:$D,"&lt;=24999",Kickstarter!$F:$F,"successful",Kickstarter!$P:$P,"plays")</f>
        <v>9</v>
      </c>
      <c r="C7">
        <f>COUNTIFS(Kickstarter!$D:$D,"&gt;=20000",Kickstarter!$D:$D,"&lt;=24999",Kickstarter!$F:$F,"failed",Kickstarter!$P:$P,"plays")</f>
        <v>11</v>
      </c>
      <c r="D7">
        <f>COUNTIFS(Kickstarter!$D:$D,"&gt;=20000",Kickstarter!$D:$D,"&lt;=24999",Kickstarter!$F:$F,"canceled",Kickstarter!$P:$P,"plays")</f>
        <v>0</v>
      </c>
      <c r="E7">
        <f t="shared" si="0"/>
        <v>20</v>
      </c>
      <c r="F7" s="17">
        <f t="shared" si="1"/>
        <v>45</v>
      </c>
      <c r="G7" s="17">
        <f t="shared" si="2"/>
        <v>55.000000000000007</v>
      </c>
      <c r="H7">
        <f t="shared" si="3"/>
        <v>0</v>
      </c>
    </row>
    <row r="8" spans="1:8" x14ac:dyDescent="0.25">
      <c r="A8" t="s">
        <v>8399</v>
      </c>
      <c r="B8">
        <f>COUNTIFS(Kickstarter!$D:$D,"&gt;=25000",Kickstarter!$D:$D,"&lt;=29999",Kickstarter!$F:$F,"successful",Kickstarter!$P:$P,"plays")</f>
        <v>1</v>
      </c>
      <c r="C8">
        <f>COUNTIFS(Kickstarter!$D:$D,"&gt;=25000",Kickstarter!$D:$D,"&lt;=29999",Kickstarter!$F:$F,"failed",Kickstarter!$P:$P,"plays")</f>
        <v>4</v>
      </c>
      <c r="D8">
        <f>COUNTIFS(Kickstarter!$D:$D,"&gt;=25000",Kickstarter!$D:$D,"&lt;=29999",Kickstarter!$F:$F,"canceled",Kickstarter!$P:$P,"plays")</f>
        <v>0</v>
      </c>
      <c r="E8">
        <f t="shared" si="0"/>
        <v>5</v>
      </c>
      <c r="F8" s="17">
        <f t="shared" si="1"/>
        <v>20</v>
      </c>
      <c r="G8" s="17">
        <f t="shared" si="2"/>
        <v>80</v>
      </c>
      <c r="H8">
        <f t="shared" si="3"/>
        <v>0</v>
      </c>
    </row>
    <row r="9" spans="1:8" x14ac:dyDescent="0.25">
      <c r="A9" t="s">
        <v>8400</v>
      </c>
      <c r="B9">
        <f>COUNTIFS(Kickstarter!$D:$D,"&gt;=30000",Kickstarter!$D:$D,"&lt;=34999",Kickstarter!$F:$F,"successful",Kickstarter!$P:$P,"plays")</f>
        <v>3</v>
      </c>
      <c r="C9">
        <f>COUNTIFS(Kickstarter!$D:$D,"&gt;=30000",Kickstarter!$D:$D,"&lt;=34999",Kickstarter!$F:$F,"failed",Kickstarter!$P:$P,"plays")</f>
        <v>8</v>
      </c>
      <c r="D9">
        <f>COUNTIFS(Kickstarter!$D:$D,"&gt;=30000",Kickstarter!$D:$D,"&lt;=34999",Kickstarter!$F:$F,"canceled",Kickstarter!$P:$P,"plays")</f>
        <v>0</v>
      </c>
      <c r="E9">
        <f t="shared" si="0"/>
        <v>11</v>
      </c>
      <c r="F9" s="17">
        <f t="shared" si="1"/>
        <v>27.27272727272727</v>
      </c>
      <c r="G9" s="17">
        <f t="shared" si="2"/>
        <v>72.727272727272734</v>
      </c>
      <c r="H9">
        <f t="shared" si="3"/>
        <v>0</v>
      </c>
    </row>
    <row r="10" spans="1:8" x14ac:dyDescent="0.25">
      <c r="A10" t="s">
        <v>8401</v>
      </c>
      <c r="B10">
        <f>COUNTIFS(Kickstarter!$D:$D,"&gt;=35000",Kickstarter!$D:$D,"&lt;=39999",Kickstarter!$F:$F,"successful",Kickstarter!$P:$P,"plays")</f>
        <v>4</v>
      </c>
      <c r="C10">
        <f>COUNTIFS(Kickstarter!$D:$D,"&gt;=35000",Kickstarter!$D:$D,"&lt;=39999",Kickstarter!$F:$F,"failed",Kickstarter!$P:$P,"plays")</f>
        <v>2</v>
      </c>
      <c r="D10">
        <f>COUNTIFS(Kickstarter!$D:$D,"&gt;=35000",Kickstarter!$D:$D,"&lt;=39999",Kickstarter!$F:$F,"canceled",Kickstarter!$P:$P,"plays")</f>
        <v>0</v>
      </c>
      <c r="E10">
        <f t="shared" si="0"/>
        <v>6</v>
      </c>
      <c r="F10" s="17">
        <f t="shared" si="1"/>
        <v>66.666666666666657</v>
      </c>
      <c r="G10" s="17">
        <f t="shared" si="2"/>
        <v>33.333333333333329</v>
      </c>
      <c r="H10">
        <f t="shared" si="3"/>
        <v>0</v>
      </c>
    </row>
    <row r="11" spans="1:8" x14ac:dyDescent="0.25">
      <c r="A11" t="s">
        <v>8402</v>
      </c>
      <c r="B11">
        <f>COUNTIFS(Kickstarter!$D:$D,"&gt;=40000",Kickstarter!$D:$D,"&lt;=44999",Kickstarter!$F:$F,"successful",Kickstarter!$P:$P,"plays")</f>
        <v>2</v>
      </c>
      <c r="C11">
        <f>COUNTIFS(Kickstarter!$D:$D,"&gt;=40000",Kickstarter!$D:$D,"&lt;=44999",Kickstarter!$F:$F,"failed",Kickstarter!$P:$P,"plays")</f>
        <v>1</v>
      </c>
      <c r="D11">
        <f>COUNTIFS(Kickstarter!$D:$D,"&gt;=40000",Kickstarter!$D:$D,"&lt;=44999",Kickstarter!$F:$F,"canceled",Kickstarter!$P:$P,"plays")</f>
        <v>0</v>
      </c>
      <c r="E11">
        <f t="shared" si="0"/>
        <v>3</v>
      </c>
      <c r="F11" s="17">
        <f t="shared" si="1"/>
        <v>66.666666666666657</v>
      </c>
      <c r="G11" s="17">
        <f t="shared" si="2"/>
        <v>33.333333333333329</v>
      </c>
      <c r="H11">
        <f t="shared" si="3"/>
        <v>0</v>
      </c>
    </row>
    <row r="12" spans="1:8" x14ac:dyDescent="0.25">
      <c r="A12" t="s">
        <v>8403</v>
      </c>
      <c r="B12">
        <f>COUNTIFS(Kickstarter!$D:$D,"&gt;=45000",Kickstarter!$D:$D,"&lt;=49999",Kickstarter!$F:$F,"successful",Kickstarter!$P:$P,"plays")</f>
        <v>0</v>
      </c>
      <c r="C12">
        <f>COUNTIFS(Kickstarter!$D:$D,"&gt;=45000",Kickstarter!$D:$D,"&lt;=49999",Kickstarter!$F:$F,"failed",Kickstarter!$P:$P,"plays")</f>
        <v>1</v>
      </c>
      <c r="D12">
        <f>COUNTIFS(Kickstarter!$D:$D,"&gt;=45000",Kickstarter!$D:$D,"&lt;=49999",Kickstarter!$F:$F,"canceled",Kickstarter!$P:$P,"plays")</f>
        <v>0</v>
      </c>
      <c r="E12">
        <f t="shared" si="0"/>
        <v>1</v>
      </c>
      <c r="F12" s="17">
        <f t="shared" si="1"/>
        <v>0</v>
      </c>
      <c r="G12" s="17">
        <f t="shared" si="2"/>
        <v>100</v>
      </c>
      <c r="H12">
        <f t="shared" si="3"/>
        <v>0</v>
      </c>
    </row>
    <row r="13" spans="1:8" x14ac:dyDescent="0.25">
      <c r="A13" t="s">
        <v>8404</v>
      </c>
      <c r="B13">
        <f>COUNTIFS(Kickstarter!$D:$D,"&gt;=50000",Kickstarter!$F:$F,"successful",Kickstarter!$P:$P,"plays")</f>
        <v>2</v>
      </c>
      <c r="C13">
        <f>COUNTIFS(Kickstarter!$D:$D,"&gt;=50000",Kickstarter!$F:$F,"failed",Kickstarter!$P:$P,"plays")</f>
        <v>14</v>
      </c>
      <c r="D13">
        <f>COUNTIFS(Kickstarter!$E:$E,"&gt;=50000",Kickstarter!$F:$F,"canceled",Kickstarter!$P:$P,"plays")</f>
        <v>0</v>
      </c>
      <c r="E13">
        <f t="shared" si="0"/>
        <v>16</v>
      </c>
      <c r="F13" s="17">
        <f t="shared" si="1"/>
        <v>12.5</v>
      </c>
      <c r="G13" s="17">
        <f t="shared" si="2"/>
        <v>87.5</v>
      </c>
      <c r="H13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0BF71-58F3-4456-8651-18CF4092EEB2}">
  <dimension ref="A1:D29"/>
  <sheetViews>
    <sheetView tabSelected="1" workbookViewId="0">
      <selection activeCell="S21" sqref="S21"/>
    </sheetView>
  </sheetViews>
  <sheetFormatPr defaultRowHeight="15" x14ac:dyDescent="0.25"/>
  <cols>
    <col min="1" max="1" width="14.140625" customWidth="1"/>
    <col min="2" max="5" width="13.85546875" customWidth="1"/>
    <col min="6" max="6" width="14" customWidth="1"/>
  </cols>
  <sheetData>
    <row r="1" spans="1:4" ht="30" x14ac:dyDescent="0.25">
      <c r="A1" t="s">
        <v>8407</v>
      </c>
      <c r="B1" s="3" t="s">
        <v>8386</v>
      </c>
      <c r="C1" s="3" t="s">
        <v>8387</v>
      </c>
      <c r="D1" s="3" t="s">
        <v>8420</v>
      </c>
    </row>
    <row r="2" spans="1:4" x14ac:dyDescent="0.25">
      <c r="A2" s="19" t="s">
        <v>8408</v>
      </c>
      <c r="B2">
        <f>COUNTIFS(Kickstarter!$V:$V,"&lt;=5",Kickstarter!$F:$F,"successful",Kickstarter!$P:$P,"plays")</f>
        <v>1</v>
      </c>
      <c r="C2">
        <f>COUNTIFS(Kickstarter!$V:$V,"&lt;=5",Kickstarter!$F:$F,"failed",Kickstarter!$P:$P,"plays")</f>
        <v>3</v>
      </c>
      <c r="D2">
        <f>SUM(B2:C2)</f>
        <v>4</v>
      </c>
    </row>
    <row r="3" spans="1:4" x14ac:dyDescent="0.25">
      <c r="A3" s="20" t="s">
        <v>8409</v>
      </c>
      <c r="B3">
        <f>COUNTIFS(Kickstarter!$V:$V,"&gt;=6",Kickstarter!$V:$V,"&lt;=10",Kickstarter!$F:$F,"successful",Kickstarter!$P:$P,"plays")</f>
        <v>13</v>
      </c>
      <c r="C3">
        <f>COUNTIFS(Kickstarter!$V:$V,"&gt;=6",Kickstarter!$V:$V,"&lt;=10",Kickstarter!$F:$F,"failed",Kickstarter!$P:$P,"plays")</f>
        <v>9</v>
      </c>
      <c r="D3">
        <f t="shared" ref="D3:D13" si="0">SUM(B3:C3)</f>
        <v>22</v>
      </c>
    </row>
    <row r="4" spans="1:4" x14ac:dyDescent="0.25">
      <c r="A4" s="20" t="s">
        <v>8410</v>
      </c>
      <c r="B4">
        <f>COUNTIFS(Kickstarter!$V:$V,"&gt;=11",Kickstarter!$V:$V,"&lt;=15",Kickstarter!$F:$F,"successful",Kickstarter!$P:$P,"plays")</f>
        <v>46</v>
      </c>
      <c r="C4">
        <f>COUNTIFS(Kickstarter!$V:$V,"&gt;=11",Kickstarter!$V:$V,"&lt;=15",Kickstarter!$F:$F,"failed",Kickstarter!$P:$P,"plays")</f>
        <v>15</v>
      </c>
      <c r="D4">
        <f t="shared" si="0"/>
        <v>61</v>
      </c>
    </row>
    <row r="5" spans="1:4" x14ac:dyDescent="0.25">
      <c r="A5" t="s">
        <v>8411</v>
      </c>
      <c r="B5">
        <f>COUNTIFS(Kickstarter!$V:$V,"&gt;=16",Kickstarter!$V:$V,"&lt;=20",Kickstarter!$F:$F,"successful",Kickstarter!$P:$P,"plays")</f>
        <v>44</v>
      </c>
      <c r="C5">
        <f>COUNTIFS(Kickstarter!$V:$V,"&gt;=16",Kickstarter!$V:$V,"&lt;=20",Kickstarter!$F:$F,"failed",Kickstarter!$P:$P,"plays")</f>
        <v>13</v>
      </c>
      <c r="D5">
        <f t="shared" si="0"/>
        <v>57</v>
      </c>
    </row>
    <row r="6" spans="1:4" x14ac:dyDescent="0.25">
      <c r="A6" t="s">
        <v>8412</v>
      </c>
      <c r="B6">
        <f>COUNTIFS(Kickstarter!$V:$V,"&gt;=21",Kickstarter!$V:$V,"&lt;=25",Kickstarter!$F:$F,"successful",Kickstarter!$P:$P,"plays")</f>
        <v>92</v>
      </c>
      <c r="C6">
        <f>COUNTIFS(Kickstarter!$V:$V,"&gt;=21",Kickstarter!$V:$V,"&lt;=25",Kickstarter!$F:$F,"failed",Kickstarter!$P:$P,"plays")</f>
        <v>20</v>
      </c>
      <c r="D6">
        <f t="shared" si="0"/>
        <v>112</v>
      </c>
    </row>
    <row r="7" spans="1:4" x14ac:dyDescent="0.25">
      <c r="A7" t="s">
        <v>8413</v>
      </c>
      <c r="B7">
        <f>COUNTIFS(Kickstarter!$V:$V,"&gt;=26",Kickstarter!$V:$V,"&lt;=30",Kickstarter!$F:$F,"successful",Kickstarter!$P:$P,"plays")</f>
        <v>268</v>
      </c>
      <c r="C7">
        <f>COUNTIFS(Kickstarter!$V:$V,"&gt;=26",Kickstarter!$V:$V,"&lt;=30",Kickstarter!$F:$F,"failed",Kickstarter!$P:$P,"plays")</f>
        <v>152</v>
      </c>
      <c r="D7">
        <f t="shared" si="0"/>
        <v>420</v>
      </c>
    </row>
    <row r="8" spans="1:4" x14ac:dyDescent="0.25">
      <c r="A8" t="s">
        <v>8414</v>
      </c>
      <c r="B8">
        <f>COUNTIFS(Kickstarter!$V:$V,"&gt;=31",Kickstarter!$V:$V,"&lt;=35",Kickstarter!$F:$F,"successful",Kickstarter!$P:$P,"plays")</f>
        <v>61</v>
      </c>
      <c r="C8">
        <f>COUNTIFS(Kickstarter!$V:$V,"&gt;=31",Kickstarter!$V:$V,"&lt;=35",Kickstarter!$F:$F,"failed",Kickstarter!$P:$P,"plays")</f>
        <v>18</v>
      </c>
      <c r="D8">
        <f t="shared" si="0"/>
        <v>79</v>
      </c>
    </row>
    <row r="9" spans="1:4" x14ac:dyDescent="0.25">
      <c r="A9" t="s">
        <v>8415</v>
      </c>
      <c r="B9">
        <f>COUNTIFS(Kickstarter!$V:$V,"&gt;=36",Kickstarter!$V:$V,"&lt;=40",Kickstarter!$F:$F,"successful",Kickstarter!$P:$P,"plays")</f>
        <v>27</v>
      </c>
      <c r="C9">
        <f>COUNTIFS(Kickstarter!$V:$V,"&gt;=36",Kickstarter!$V:$V,"&lt;=40",Kickstarter!$F:$F,"failed",Kickstarter!$P:$P,"plays")</f>
        <v>10</v>
      </c>
      <c r="D9">
        <f t="shared" si="0"/>
        <v>37</v>
      </c>
    </row>
    <row r="10" spans="1:4" x14ac:dyDescent="0.25">
      <c r="A10" t="s">
        <v>8416</v>
      </c>
      <c r="B10">
        <f>COUNTIFS(Kickstarter!$V:$V,"&gt;=41",Kickstarter!$V:$V,"&lt;=45",Kickstarter!$F:$F,"successful",Kickstarter!$P:$P,"plays")</f>
        <v>19</v>
      </c>
      <c r="C10">
        <f>COUNTIFS(Kickstarter!$V:$V,"&gt;=41",Kickstarter!$V:$V,"&lt;=45",Kickstarter!$F:$F,"failed",Kickstarter!$P:$P,"plays")</f>
        <v>18</v>
      </c>
      <c r="D10">
        <f t="shared" si="0"/>
        <v>37</v>
      </c>
    </row>
    <row r="11" spans="1:4" x14ac:dyDescent="0.25">
      <c r="A11" t="s">
        <v>8417</v>
      </c>
      <c r="B11">
        <f>COUNTIFS(Kickstarter!$V:$V,"&gt;=46",Kickstarter!$V:$V,"&lt;=50",Kickstarter!$F:$F,"successful",Kickstarter!$P:$P,"plays")</f>
        <v>6</v>
      </c>
      <c r="C11">
        <f>COUNTIFS(Kickstarter!$V:$V,"&gt;=46",Kickstarter!$V:$V,"&lt;=50",Kickstarter!$F:$F,"failed",Kickstarter!$P:$P,"plays")</f>
        <v>2</v>
      </c>
      <c r="D11">
        <f t="shared" si="0"/>
        <v>8</v>
      </c>
    </row>
    <row r="12" spans="1:4" x14ac:dyDescent="0.25">
      <c r="A12" t="s">
        <v>8418</v>
      </c>
      <c r="B12">
        <f>COUNTIFS(Kickstarter!$V:$V,"&gt;=50",Kickstarter!$V:$V,"&lt;=55",Kickstarter!$F:$F,"successful",Kickstarter!$P:$P,"plays")</f>
        <v>4</v>
      </c>
      <c r="C12">
        <f>COUNTIFS(Kickstarter!$V:$V,"&gt;=50",Kickstarter!$V:$V,"&lt;=55",Kickstarter!$F:$F,"failed",Kickstarter!$P:$P,"plays")</f>
        <v>3</v>
      </c>
      <c r="D12">
        <f t="shared" si="0"/>
        <v>7</v>
      </c>
    </row>
    <row r="13" spans="1:4" x14ac:dyDescent="0.25">
      <c r="A13" t="s">
        <v>8419</v>
      </c>
      <c r="B13">
        <f>COUNTIFS(Kickstarter!$V:$V,"&gt;=56",Kickstarter!$F:$F,"successful",Kickstarter!$P:$P,"plays")</f>
        <v>33</v>
      </c>
      <c r="C13">
        <f>COUNTIFS(Kickstarter!$V:$V,"&gt;=56",Kickstarter!$F:$F,"failed",Kickstarter!$P:$P,"plays")</f>
        <v>60</v>
      </c>
      <c r="D13">
        <f t="shared" si="0"/>
        <v>93</v>
      </c>
    </row>
    <row r="17" spans="1:3" ht="30" x14ac:dyDescent="0.25">
      <c r="A17" t="s">
        <v>8407</v>
      </c>
      <c r="B17" s="3" t="s">
        <v>8390</v>
      </c>
      <c r="C17" s="3" t="s">
        <v>8391</v>
      </c>
    </row>
    <row r="18" spans="1:3" x14ac:dyDescent="0.25">
      <c r="A18" s="19" t="s">
        <v>8408</v>
      </c>
      <c r="B18" s="17">
        <f>B2/D2*100</f>
        <v>25</v>
      </c>
      <c r="C18" s="17">
        <f>100-B18</f>
        <v>75</v>
      </c>
    </row>
    <row r="19" spans="1:3" x14ac:dyDescent="0.25">
      <c r="A19" s="20" t="s">
        <v>8409</v>
      </c>
      <c r="B19" s="17">
        <f>B3/D3*100</f>
        <v>59.090909090909093</v>
      </c>
      <c r="C19" s="17">
        <f t="shared" ref="C19:C29" si="1">100-B19</f>
        <v>40.909090909090907</v>
      </c>
    </row>
    <row r="20" spans="1:3" x14ac:dyDescent="0.25">
      <c r="A20" s="20" t="s">
        <v>8410</v>
      </c>
      <c r="B20" s="17">
        <f>B4/D4*100</f>
        <v>75.409836065573771</v>
      </c>
      <c r="C20" s="17">
        <f t="shared" si="1"/>
        <v>24.590163934426229</v>
      </c>
    </row>
    <row r="21" spans="1:3" x14ac:dyDescent="0.25">
      <c r="A21" t="s">
        <v>8411</v>
      </c>
      <c r="B21" s="17">
        <f>B5/D5*100</f>
        <v>77.192982456140342</v>
      </c>
      <c r="C21" s="17">
        <f t="shared" si="1"/>
        <v>22.807017543859658</v>
      </c>
    </row>
    <row r="22" spans="1:3" x14ac:dyDescent="0.25">
      <c r="A22" t="s">
        <v>8412</v>
      </c>
      <c r="B22" s="17">
        <f>B6/D6*100</f>
        <v>82.142857142857139</v>
      </c>
      <c r="C22" s="17">
        <f t="shared" si="1"/>
        <v>17.857142857142861</v>
      </c>
    </row>
    <row r="23" spans="1:3" x14ac:dyDescent="0.25">
      <c r="A23" t="s">
        <v>8413</v>
      </c>
      <c r="B23" s="17">
        <f>B7/D7*100</f>
        <v>63.809523809523803</v>
      </c>
      <c r="C23" s="17">
        <f t="shared" si="1"/>
        <v>36.190476190476197</v>
      </c>
    </row>
    <row r="24" spans="1:3" x14ac:dyDescent="0.25">
      <c r="A24" t="s">
        <v>8414</v>
      </c>
      <c r="B24" s="17">
        <f>B8/D8*100</f>
        <v>77.215189873417728</v>
      </c>
      <c r="C24" s="17">
        <f t="shared" si="1"/>
        <v>22.784810126582272</v>
      </c>
    </row>
    <row r="25" spans="1:3" x14ac:dyDescent="0.25">
      <c r="A25" t="s">
        <v>8415</v>
      </c>
      <c r="B25" s="17">
        <f>B9/D9*100</f>
        <v>72.972972972972968</v>
      </c>
      <c r="C25" s="17">
        <f t="shared" si="1"/>
        <v>27.027027027027032</v>
      </c>
    </row>
    <row r="26" spans="1:3" x14ac:dyDescent="0.25">
      <c r="A26" t="s">
        <v>8416</v>
      </c>
      <c r="B26" s="17">
        <f>B10/D10*100</f>
        <v>51.351351351351347</v>
      </c>
      <c r="C26" s="17">
        <f t="shared" si="1"/>
        <v>48.648648648648653</v>
      </c>
    </row>
    <row r="27" spans="1:3" x14ac:dyDescent="0.25">
      <c r="A27" t="s">
        <v>8417</v>
      </c>
      <c r="B27" s="17">
        <f>B11/D11*100</f>
        <v>75</v>
      </c>
      <c r="C27" s="17">
        <f t="shared" si="1"/>
        <v>25</v>
      </c>
    </row>
    <row r="28" spans="1:3" x14ac:dyDescent="0.25">
      <c r="A28" t="s">
        <v>8418</v>
      </c>
      <c r="B28" s="17">
        <f>B12/D12*100</f>
        <v>57.142857142857139</v>
      </c>
      <c r="C28" s="17">
        <f t="shared" si="1"/>
        <v>42.857142857142861</v>
      </c>
    </row>
    <row r="29" spans="1:3" x14ac:dyDescent="0.25">
      <c r="A29" t="s">
        <v>8419</v>
      </c>
      <c r="B29" s="17">
        <f>B13/D13*100</f>
        <v>35.483870967741936</v>
      </c>
      <c r="C29" s="17">
        <f t="shared" si="1"/>
        <v>64.516129032258064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M1" zoomScale="95" zoomScaleNormal="95" workbookViewId="0">
      <pane ySplit="1" topLeftCell="A2" activePane="bottomLeft" state="frozen"/>
      <selection pane="bottomLeft" activeCell="W4" sqref="W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6.5703125" customWidth="1"/>
    <col min="17" max="17" width="20.5703125" customWidth="1"/>
    <col min="18" max="18" width="19.28515625" customWidth="1"/>
    <col min="19" max="19" width="27.28515625" customWidth="1"/>
    <col min="20" max="20" width="24.140625" customWidth="1"/>
    <col min="22" max="22" width="23.710937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8358</v>
      </c>
      <c r="P1" s="1" t="s">
        <v>8359</v>
      </c>
      <c r="Q1" s="1" t="s">
        <v>8306</v>
      </c>
      <c r="R1" s="1" t="s">
        <v>8307</v>
      </c>
      <c r="S1" s="1" t="s">
        <v>8365</v>
      </c>
      <c r="T1" s="1" t="s">
        <v>8366</v>
      </c>
      <c r="U1" s="1" t="s">
        <v>8385</v>
      </c>
      <c r="V1" s="1" t="s">
        <v>8406</v>
      </c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8308</v>
      </c>
      <c r="P2" t="s">
        <v>8309</v>
      </c>
      <c r="Q2">
        <f>ROUND(E2/D2*100,0)</f>
        <v>137</v>
      </c>
      <c r="R2">
        <f t="shared" ref="R2:R65" si="0">IFERROR(ROUND(E2/L2,2),0)</f>
        <v>63.92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  <c r="V2" s="18">
        <f>(I2-J2)/60/60/24</f>
        <v>31.117928240740738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8308</v>
      </c>
      <c r="P3" t="s">
        <v>8309</v>
      </c>
      <c r="Q3">
        <f t="shared" ref="Q3:Q66" si="1">ROUND(E3/D3*100,0)</f>
        <v>143</v>
      </c>
      <c r="R3">
        <f t="shared" si="0"/>
        <v>185.48</v>
      </c>
      <c r="S3" s="12">
        <f>(((J3/60)/60)/24)+DATE(1970,1,1)</f>
        <v>42766.600497685184</v>
      </c>
      <c r="T3" s="12">
        <f t="shared" ref="T3:T66" si="2">(((I3/60)/60)/24)+DATE(1970,1,1)</f>
        <v>42796.600497685184</v>
      </c>
      <c r="U3">
        <f t="shared" ref="U3:U66" si="3">YEAR(S3)</f>
        <v>2017</v>
      </c>
      <c r="V3" s="18">
        <f t="shared" ref="V3:V66" si="4">(I3-J3)/60/60/24</f>
        <v>30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8308</v>
      </c>
      <c r="P4" t="s">
        <v>8309</v>
      </c>
      <c r="Q4">
        <f t="shared" si="1"/>
        <v>105</v>
      </c>
      <c r="R4">
        <f t="shared" si="0"/>
        <v>15</v>
      </c>
      <c r="S4" s="12">
        <f t="shared" ref="S4:S66" si="5">(((J4/60)/60)/24)+DATE(1970,1,1)</f>
        <v>42405.702349537038</v>
      </c>
      <c r="T4" s="12">
        <f t="shared" si="2"/>
        <v>42415.702349537038</v>
      </c>
      <c r="U4">
        <f t="shared" si="3"/>
        <v>2016</v>
      </c>
      <c r="V4" s="18">
        <f t="shared" si="4"/>
        <v>10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8308</v>
      </c>
      <c r="P5" t="s">
        <v>8309</v>
      </c>
      <c r="Q5">
        <f t="shared" si="1"/>
        <v>104</v>
      </c>
      <c r="R5">
        <f t="shared" si="0"/>
        <v>69.27</v>
      </c>
      <c r="S5" s="12">
        <f t="shared" si="5"/>
        <v>41828.515127314815</v>
      </c>
      <c r="T5" s="12">
        <f t="shared" si="2"/>
        <v>41858.515127314815</v>
      </c>
      <c r="U5">
        <f t="shared" si="3"/>
        <v>2014</v>
      </c>
      <c r="V5" s="18">
        <f t="shared" si="4"/>
        <v>30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8308</v>
      </c>
      <c r="P6" t="s">
        <v>8309</v>
      </c>
      <c r="Q6">
        <f t="shared" si="1"/>
        <v>123</v>
      </c>
      <c r="R6">
        <f t="shared" si="0"/>
        <v>190.55</v>
      </c>
      <c r="S6" s="12">
        <f t="shared" si="5"/>
        <v>42327.834247685183</v>
      </c>
      <c r="T6" s="12">
        <f t="shared" si="2"/>
        <v>42357.834247685183</v>
      </c>
      <c r="U6">
        <f t="shared" si="3"/>
        <v>2015</v>
      </c>
      <c r="V6" s="18">
        <f t="shared" si="4"/>
        <v>30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8308</v>
      </c>
      <c r="P7" t="s">
        <v>8309</v>
      </c>
      <c r="Q7">
        <f t="shared" si="1"/>
        <v>110</v>
      </c>
      <c r="R7">
        <f t="shared" si="0"/>
        <v>93.4</v>
      </c>
      <c r="S7" s="12">
        <f t="shared" si="5"/>
        <v>42563.932951388888</v>
      </c>
      <c r="T7" s="12">
        <f t="shared" si="2"/>
        <v>42580.232638888891</v>
      </c>
      <c r="U7">
        <f t="shared" si="3"/>
        <v>2016</v>
      </c>
      <c r="V7" s="18">
        <f t="shared" si="4"/>
        <v>16.299687500000001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8308</v>
      </c>
      <c r="P8" t="s">
        <v>8309</v>
      </c>
      <c r="Q8">
        <f t="shared" si="1"/>
        <v>106</v>
      </c>
      <c r="R8">
        <f t="shared" si="0"/>
        <v>146.88</v>
      </c>
      <c r="S8" s="12">
        <f t="shared" si="5"/>
        <v>41794.072337962964</v>
      </c>
      <c r="T8" s="12">
        <f t="shared" si="2"/>
        <v>41804.072337962964</v>
      </c>
      <c r="U8">
        <f t="shared" si="3"/>
        <v>2014</v>
      </c>
      <c r="V8" s="18">
        <f t="shared" si="4"/>
        <v>10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8308</v>
      </c>
      <c r="P9" t="s">
        <v>8309</v>
      </c>
      <c r="Q9">
        <f t="shared" si="1"/>
        <v>101</v>
      </c>
      <c r="R9">
        <f t="shared" si="0"/>
        <v>159.82</v>
      </c>
      <c r="S9" s="12">
        <f t="shared" si="5"/>
        <v>42516.047071759262</v>
      </c>
      <c r="T9" s="12">
        <f t="shared" si="2"/>
        <v>42556.047071759262</v>
      </c>
      <c r="U9">
        <f t="shared" si="3"/>
        <v>2016</v>
      </c>
      <c r="V9" s="18">
        <f t="shared" si="4"/>
        <v>40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8308</v>
      </c>
      <c r="P10" t="s">
        <v>8309</v>
      </c>
      <c r="Q10">
        <f t="shared" si="1"/>
        <v>100</v>
      </c>
      <c r="R10">
        <f t="shared" si="0"/>
        <v>291.79000000000002</v>
      </c>
      <c r="S10" s="12">
        <f t="shared" si="5"/>
        <v>42468.94458333333</v>
      </c>
      <c r="T10" s="12">
        <f t="shared" si="2"/>
        <v>42475.875</v>
      </c>
      <c r="U10">
        <f t="shared" si="3"/>
        <v>2016</v>
      </c>
      <c r="V10" s="18">
        <f t="shared" si="4"/>
        <v>6.930416666666666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8308</v>
      </c>
      <c r="P11" t="s">
        <v>8309</v>
      </c>
      <c r="Q11">
        <f t="shared" si="1"/>
        <v>126</v>
      </c>
      <c r="R11">
        <f t="shared" si="0"/>
        <v>31.5</v>
      </c>
      <c r="S11" s="12">
        <f t="shared" si="5"/>
        <v>42447.103518518517</v>
      </c>
      <c r="T11" s="12">
        <f t="shared" si="2"/>
        <v>42477.103518518517</v>
      </c>
      <c r="U11">
        <f t="shared" si="3"/>
        <v>2016</v>
      </c>
      <c r="V11" s="18">
        <f t="shared" si="4"/>
        <v>30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8308</v>
      </c>
      <c r="P12" t="s">
        <v>8309</v>
      </c>
      <c r="Q12">
        <f t="shared" si="1"/>
        <v>101</v>
      </c>
      <c r="R12">
        <f t="shared" si="0"/>
        <v>158.68</v>
      </c>
      <c r="S12" s="12">
        <f t="shared" si="5"/>
        <v>41780.068043981482</v>
      </c>
      <c r="T12" s="12">
        <f t="shared" si="2"/>
        <v>41815.068043981482</v>
      </c>
      <c r="U12">
        <f t="shared" si="3"/>
        <v>2014</v>
      </c>
      <c r="V12" s="18">
        <f t="shared" si="4"/>
        <v>35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8308</v>
      </c>
      <c r="P13" t="s">
        <v>8309</v>
      </c>
      <c r="Q13">
        <f t="shared" si="1"/>
        <v>121</v>
      </c>
      <c r="R13">
        <f t="shared" si="0"/>
        <v>80.33</v>
      </c>
      <c r="S13" s="12">
        <f t="shared" si="5"/>
        <v>42572.778495370367</v>
      </c>
      <c r="T13" s="12">
        <f t="shared" si="2"/>
        <v>42604.125</v>
      </c>
      <c r="U13">
        <f t="shared" si="3"/>
        <v>2016</v>
      </c>
      <c r="V13" s="18">
        <f t="shared" si="4"/>
        <v>31.346504629629631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8308</v>
      </c>
      <c r="P14" t="s">
        <v>8309</v>
      </c>
      <c r="Q14">
        <f t="shared" si="1"/>
        <v>165</v>
      </c>
      <c r="R14">
        <f t="shared" si="0"/>
        <v>59.96</v>
      </c>
      <c r="S14" s="12">
        <f t="shared" si="5"/>
        <v>41791.713252314818</v>
      </c>
      <c r="T14" s="12">
        <f t="shared" si="2"/>
        <v>41836.125</v>
      </c>
      <c r="U14">
        <f t="shared" si="3"/>
        <v>2014</v>
      </c>
      <c r="V14" s="18">
        <f t="shared" si="4"/>
        <v>44.411747685185183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8308</v>
      </c>
      <c r="P15" t="s">
        <v>8309</v>
      </c>
      <c r="Q15">
        <f t="shared" si="1"/>
        <v>160</v>
      </c>
      <c r="R15">
        <f t="shared" si="0"/>
        <v>109.78</v>
      </c>
      <c r="S15" s="12">
        <f t="shared" si="5"/>
        <v>42508.677187499998</v>
      </c>
      <c r="T15" s="12">
        <f t="shared" si="2"/>
        <v>42544.852083333331</v>
      </c>
      <c r="U15">
        <f t="shared" si="3"/>
        <v>2016</v>
      </c>
      <c r="V15" s="18">
        <f t="shared" si="4"/>
        <v>36.174895833333331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8308</v>
      </c>
      <c r="P16" t="s">
        <v>8309</v>
      </c>
      <c r="Q16">
        <f t="shared" si="1"/>
        <v>101</v>
      </c>
      <c r="R16">
        <f t="shared" si="0"/>
        <v>147.71</v>
      </c>
      <c r="S16" s="12">
        <f t="shared" si="5"/>
        <v>41808.02648148148</v>
      </c>
      <c r="T16" s="12">
        <f t="shared" si="2"/>
        <v>41833.582638888889</v>
      </c>
      <c r="U16">
        <f t="shared" si="3"/>
        <v>2014</v>
      </c>
      <c r="V16" s="18">
        <f t="shared" si="4"/>
        <v>25.556157407407408</v>
      </c>
    </row>
    <row r="17" spans="1:22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8308</v>
      </c>
      <c r="P17" t="s">
        <v>8309</v>
      </c>
      <c r="Q17">
        <f t="shared" si="1"/>
        <v>107</v>
      </c>
      <c r="R17">
        <f t="shared" si="0"/>
        <v>21.76</v>
      </c>
      <c r="S17" s="12">
        <f t="shared" si="5"/>
        <v>42256.391875000001</v>
      </c>
      <c r="T17" s="12">
        <f t="shared" si="2"/>
        <v>42274.843055555553</v>
      </c>
      <c r="U17">
        <f t="shared" si="3"/>
        <v>2015</v>
      </c>
      <c r="V17" s="18">
        <f t="shared" si="4"/>
        <v>18.451180555555556</v>
      </c>
    </row>
    <row r="18" spans="1:22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8308</v>
      </c>
      <c r="P18" t="s">
        <v>8309</v>
      </c>
      <c r="Q18">
        <f t="shared" si="1"/>
        <v>100</v>
      </c>
      <c r="R18">
        <f t="shared" si="0"/>
        <v>171.84</v>
      </c>
      <c r="S18" s="12">
        <f t="shared" si="5"/>
        <v>41760.796423611115</v>
      </c>
      <c r="T18" s="12">
        <f t="shared" si="2"/>
        <v>41806.229166666664</v>
      </c>
      <c r="U18">
        <f t="shared" si="3"/>
        <v>2014</v>
      </c>
      <c r="V18" s="18">
        <f t="shared" si="4"/>
        <v>45.432743055555555</v>
      </c>
    </row>
    <row r="19" spans="1:22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8308</v>
      </c>
      <c r="P19" t="s">
        <v>8309</v>
      </c>
      <c r="Q19">
        <f t="shared" si="1"/>
        <v>101</v>
      </c>
      <c r="R19">
        <f t="shared" si="0"/>
        <v>41.94</v>
      </c>
      <c r="S19" s="12">
        <f t="shared" si="5"/>
        <v>41917.731736111113</v>
      </c>
      <c r="T19" s="12">
        <f t="shared" si="2"/>
        <v>41947.773402777777</v>
      </c>
      <c r="U19">
        <f t="shared" si="3"/>
        <v>2014</v>
      </c>
      <c r="V19" s="18">
        <f t="shared" si="4"/>
        <v>30.041666666666668</v>
      </c>
    </row>
    <row r="20" spans="1:22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8308</v>
      </c>
      <c r="P20" t="s">
        <v>8309</v>
      </c>
      <c r="Q20">
        <f t="shared" si="1"/>
        <v>106</v>
      </c>
      <c r="R20">
        <f t="shared" si="0"/>
        <v>93.26</v>
      </c>
      <c r="S20" s="12">
        <f t="shared" si="5"/>
        <v>41869.542314814818</v>
      </c>
      <c r="T20" s="12">
        <f t="shared" si="2"/>
        <v>41899.542314814818</v>
      </c>
      <c r="U20">
        <f t="shared" si="3"/>
        <v>2014</v>
      </c>
      <c r="V20" s="18">
        <f t="shared" si="4"/>
        <v>30</v>
      </c>
    </row>
    <row r="21" spans="1:22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8308</v>
      </c>
      <c r="P21" t="s">
        <v>8309</v>
      </c>
      <c r="Q21">
        <f t="shared" si="1"/>
        <v>145</v>
      </c>
      <c r="R21">
        <f t="shared" si="0"/>
        <v>56.14</v>
      </c>
      <c r="S21" s="12">
        <f t="shared" si="5"/>
        <v>42175.816365740742</v>
      </c>
      <c r="T21" s="12">
        <f t="shared" si="2"/>
        <v>42205.816365740742</v>
      </c>
      <c r="U21">
        <f t="shared" si="3"/>
        <v>2015</v>
      </c>
      <c r="V21" s="18">
        <f t="shared" si="4"/>
        <v>30</v>
      </c>
    </row>
    <row r="22" spans="1:22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8308</v>
      </c>
      <c r="P22" t="s">
        <v>8309</v>
      </c>
      <c r="Q22">
        <f t="shared" si="1"/>
        <v>100</v>
      </c>
      <c r="R22">
        <f t="shared" si="0"/>
        <v>80.16</v>
      </c>
      <c r="S22" s="12">
        <f t="shared" si="5"/>
        <v>42200.758240740746</v>
      </c>
      <c r="T22" s="12">
        <f t="shared" si="2"/>
        <v>42260.758240740746</v>
      </c>
      <c r="U22">
        <f t="shared" si="3"/>
        <v>2015</v>
      </c>
      <c r="V22" s="18">
        <f t="shared" si="4"/>
        <v>60</v>
      </c>
    </row>
    <row r="23" spans="1:22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8308</v>
      </c>
      <c r="P23" t="s">
        <v>8309</v>
      </c>
      <c r="Q23">
        <f t="shared" si="1"/>
        <v>109</v>
      </c>
      <c r="R23">
        <f t="shared" si="0"/>
        <v>199.9</v>
      </c>
      <c r="S23" s="12">
        <f t="shared" si="5"/>
        <v>41878.627187500002</v>
      </c>
      <c r="T23" s="12">
        <f t="shared" si="2"/>
        <v>41908.627187500002</v>
      </c>
      <c r="U23">
        <f t="shared" si="3"/>
        <v>2014</v>
      </c>
      <c r="V23" s="18">
        <f t="shared" si="4"/>
        <v>30</v>
      </c>
    </row>
    <row r="24" spans="1:22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8308</v>
      </c>
      <c r="P24" t="s">
        <v>8309</v>
      </c>
      <c r="Q24">
        <f t="shared" si="1"/>
        <v>117</v>
      </c>
      <c r="R24">
        <f t="shared" si="0"/>
        <v>51.25</v>
      </c>
      <c r="S24" s="12">
        <f t="shared" si="5"/>
        <v>41989.91134259259</v>
      </c>
      <c r="T24" s="12">
        <f t="shared" si="2"/>
        <v>42005.332638888889</v>
      </c>
      <c r="U24">
        <f t="shared" si="3"/>
        <v>2014</v>
      </c>
      <c r="V24" s="18">
        <f t="shared" si="4"/>
        <v>15.421296296296298</v>
      </c>
    </row>
    <row r="25" spans="1:22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8308</v>
      </c>
      <c r="P25" t="s">
        <v>8309</v>
      </c>
      <c r="Q25">
        <f t="shared" si="1"/>
        <v>119</v>
      </c>
      <c r="R25">
        <f t="shared" si="0"/>
        <v>103.04</v>
      </c>
      <c r="S25" s="12">
        <f t="shared" si="5"/>
        <v>42097.778946759259</v>
      </c>
      <c r="T25" s="12">
        <f t="shared" si="2"/>
        <v>42124.638888888891</v>
      </c>
      <c r="U25">
        <f t="shared" si="3"/>
        <v>2015</v>
      </c>
      <c r="V25" s="18">
        <f t="shared" si="4"/>
        <v>26.85994212962963</v>
      </c>
    </row>
    <row r="26" spans="1:22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8308</v>
      </c>
      <c r="P26" t="s">
        <v>8309</v>
      </c>
      <c r="Q26">
        <f t="shared" si="1"/>
        <v>109</v>
      </c>
      <c r="R26">
        <f t="shared" si="0"/>
        <v>66.349999999999994</v>
      </c>
      <c r="S26" s="12">
        <f t="shared" si="5"/>
        <v>42229.820173611108</v>
      </c>
      <c r="T26" s="12">
        <f t="shared" si="2"/>
        <v>42262.818750000006</v>
      </c>
      <c r="U26">
        <f t="shared" si="3"/>
        <v>2015</v>
      </c>
      <c r="V26" s="18">
        <f t="shared" si="4"/>
        <v>32.998576388888885</v>
      </c>
    </row>
    <row r="27" spans="1:22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8308</v>
      </c>
      <c r="P27" t="s">
        <v>8309</v>
      </c>
      <c r="Q27">
        <f t="shared" si="1"/>
        <v>133</v>
      </c>
      <c r="R27">
        <f t="shared" si="0"/>
        <v>57.14</v>
      </c>
      <c r="S27" s="12">
        <f t="shared" si="5"/>
        <v>42318.025011574078</v>
      </c>
      <c r="T27" s="12">
        <f t="shared" si="2"/>
        <v>42378.025011574078</v>
      </c>
      <c r="U27">
        <f t="shared" si="3"/>
        <v>2015</v>
      </c>
      <c r="V27" s="18">
        <f t="shared" si="4"/>
        <v>60</v>
      </c>
    </row>
    <row r="28" spans="1:22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8308</v>
      </c>
      <c r="P28" t="s">
        <v>8309</v>
      </c>
      <c r="Q28">
        <f t="shared" si="1"/>
        <v>155</v>
      </c>
      <c r="R28">
        <f t="shared" si="0"/>
        <v>102.11</v>
      </c>
      <c r="S28" s="12">
        <f t="shared" si="5"/>
        <v>41828.515555555554</v>
      </c>
      <c r="T28" s="12">
        <f t="shared" si="2"/>
        <v>41868.515555555554</v>
      </c>
      <c r="U28">
        <f t="shared" si="3"/>
        <v>2014</v>
      </c>
      <c r="V28" s="18">
        <f t="shared" si="4"/>
        <v>40</v>
      </c>
    </row>
    <row r="29" spans="1:22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8308</v>
      </c>
      <c r="P29" t="s">
        <v>8309</v>
      </c>
      <c r="Q29">
        <f t="shared" si="1"/>
        <v>112</v>
      </c>
      <c r="R29">
        <f t="shared" si="0"/>
        <v>148.97</v>
      </c>
      <c r="S29" s="12">
        <f t="shared" si="5"/>
        <v>41929.164733796293</v>
      </c>
      <c r="T29" s="12">
        <f t="shared" si="2"/>
        <v>41959.206400462965</v>
      </c>
      <c r="U29">
        <f t="shared" si="3"/>
        <v>2014</v>
      </c>
      <c r="V29" s="18">
        <f t="shared" si="4"/>
        <v>30.041666666666668</v>
      </c>
    </row>
    <row r="30" spans="1:22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8308</v>
      </c>
      <c r="P30" t="s">
        <v>8309</v>
      </c>
      <c r="Q30">
        <f t="shared" si="1"/>
        <v>100</v>
      </c>
      <c r="R30">
        <f t="shared" si="0"/>
        <v>169.61</v>
      </c>
      <c r="S30" s="12">
        <f t="shared" si="5"/>
        <v>42324.96393518518</v>
      </c>
      <c r="T30" s="12">
        <f t="shared" si="2"/>
        <v>42354.96393518518</v>
      </c>
      <c r="U30">
        <f t="shared" si="3"/>
        <v>2015</v>
      </c>
      <c r="V30" s="18">
        <f t="shared" si="4"/>
        <v>30</v>
      </c>
    </row>
    <row r="31" spans="1:22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8308</v>
      </c>
      <c r="P31" t="s">
        <v>8309</v>
      </c>
      <c r="Q31">
        <f t="shared" si="1"/>
        <v>123</v>
      </c>
      <c r="R31">
        <f t="shared" si="0"/>
        <v>31.62</v>
      </c>
      <c r="S31" s="12">
        <f t="shared" si="5"/>
        <v>41812.67324074074</v>
      </c>
      <c r="T31" s="12">
        <f t="shared" si="2"/>
        <v>41842.67324074074</v>
      </c>
      <c r="U31">
        <f t="shared" si="3"/>
        <v>2014</v>
      </c>
      <c r="V31" s="18">
        <f t="shared" si="4"/>
        <v>30</v>
      </c>
    </row>
    <row r="32" spans="1:22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8308</v>
      </c>
      <c r="P32" t="s">
        <v>8309</v>
      </c>
      <c r="Q32">
        <f t="shared" si="1"/>
        <v>101</v>
      </c>
      <c r="R32">
        <f t="shared" si="0"/>
        <v>76.45</v>
      </c>
      <c r="S32" s="12">
        <f t="shared" si="5"/>
        <v>41842.292997685188</v>
      </c>
      <c r="T32" s="12">
        <f t="shared" si="2"/>
        <v>41872.292997685188</v>
      </c>
      <c r="U32">
        <f t="shared" si="3"/>
        <v>2014</v>
      </c>
      <c r="V32" s="18">
        <f t="shared" si="4"/>
        <v>30</v>
      </c>
    </row>
    <row r="33" spans="1:22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8308</v>
      </c>
      <c r="P33" t="s">
        <v>8309</v>
      </c>
      <c r="Q33">
        <f t="shared" si="1"/>
        <v>100</v>
      </c>
      <c r="R33">
        <f t="shared" si="0"/>
        <v>13</v>
      </c>
      <c r="S33" s="12">
        <f t="shared" si="5"/>
        <v>42376.79206018518</v>
      </c>
      <c r="T33" s="12">
        <f t="shared" si="2"/>
        <v>42394.79206018518</v>
      </c>
      <c r="U33">
        <f t="shared" si="3"/>
        <v>2016</v>
      </c>
      <c r="V33" s="18">
        <f t="shared" si="4"/>
        <v>18</v>
      </c>
    </row>
    <row r="34" spans="1:22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8308</v>
      </c>
      <c r="P34" t="s">
        <v>8309</v>
      </c>
      <c r="Q34">
        <f t="shared" si="1"/>
        <v>100</v>
      </c>
      <c r="R34">
        <f t="shared" si="0"/>
        <v>320.45</v>
      </c>
      <c r="S34" s="12">
        <f t="shared" si="5"/>
        <v>42461.627511574072</v>
      </c>
      <c r="T34" s="12">
        <f t="shared" si="2"/>
        <v>42503.165972222225</v>
      </c>
      <c r="U34">
        <f t="shared" si="3"/>
        <v>2016</v>
      </c>
      <c r="V34" s="18">
        <f t="shared" si="4"/>
        <v>41.538460648148146</v>
      </c>
    </row>
    <row r="35" spans="1:22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8308</v>
      </c>
      <c r="P35" t="s">
        <v>8309</v>
      </c>
      <c r="Q35">
        <f t="shared" si="1"/>
        <v>102</v>
      </c>
      <c r="R35">
        <f t="shared" si="0"/>
        <v>83.75</v>
      </c>
      <c r="S35" s="12">
        <f t="shared" si="5"/>
        <v>42286.660891203705</v>
      </c>
      <c r="T35" s="12">
        <f t="shared" si="2"/>
        <v>42316.702557870376</v>
      </c>
      <c r="U35">
        <f t="shared" si="3"/>
        <v>2015</v>
      </c>
      <c r="V35" s="18">
        <f t="shared" si="4"/>
        <v>30.041666666666668</v>
      </c>
    </row>
    <row r="36" spans="1:22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8308</v>
      </c>
      <c r="P36" t="s">
        <v>8309</v>
      </c>
      <c r="Q36">
        <f t="shared" si="1"/>
        <v>130</v>
      </c>
      <c r="R36">
        <f t="shared" si="0"/>
        <v>49.88</v>
      </c>
      <c r="S36" s="12">
        <f t="shared" si="5"/>
        <v>41841.321770833332</v>
      </c>
      <c r="T36" s="12">
        <f t="shared" si="2"/>
        <v>41856.321770833332</v>
      </c>
      <c r="U36">
        <f t="shared" si="3"/>
        <v>2014</v>
      </c>
      <c r="V36" s="18">
        <f t="shared" si="4"/>
        <v>15</v>
      </c>
    </row>
    <row r="37" spans="1:22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8308</v>
      </c>
      <c r="P37" t="s">
        <v>8309</v>
      </c>
      <c r="Q37">
        <f t="shared" si="1"/>
        <v>167</v>
      </c>
      <c r="R37">
        <f t="shared" si="0"/>
        <v>59.46</v>
      </c>
      <c r="S37" s="12">
        <f t="shared" si="5"/>
        <v>42098.291828703703</v>
      </c>
      <c r="T37" s="12">
        <f t="shared" si="2"/>
        <v>42122</v>
      </c>
      <c r="U37">
        <f t="shared" si="3"/>
        <v>2015</v>
      </c>
      <c r="V37" s="18">
        <f t="shared" si="4"/>
        <v>23.7081712962963</v>
      </c>
    </row>
    <row r="38" spans="1:22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8308</v>
      </c>
      <c r="P38" t="s">
        <v>8309</v>
      </c>
      <c r="Q38">
        <f t="shared" si="1"/>
        <v>142</v>
      </c>
      <c r="R38">
        <f t="shared" si="0"/>
        <v>193.84</v>
      </c>
      <c r="S38" s="12">
        <f t="shared" si="5"/>
        <v>42068.307002314818</v>
      </c>
      <c r="T38" s="12">
        <f t="shared" si="2"/>
        <v>42098.265335648146</v>
      </c>
      <c r="U38">
        <f t="shared" si="3"/>
        <v>2015</v>
      </c>
      <c r="V38" s="18">
        <f t="shared" si="4"/>
        <v>29.958333333333332</v>
      </c>
    </row>
    <row r="39" spans="1:22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8308</v>
      </c>
      <c r="P39" t="s">
        <v>8309</v>
      </c>
      <c r="Q39">
        <f t="shared" si="1"/>
        <v>183</v>
      </c>
      <c r="R39">
        <f t="shared" si="0"/>
        <v>159.51</v>
      </c>
      <c r="S39" s="12">
        <f t="shared" si="5"/>
        <v>42032.693043981482</v>
      </c>
      <c r="T39" s="12">
        <f t="shared" si="2"/>
        <v>42062.693043981482</v>
      </c>
      <c r="U39">
        <f t="shared" si="3"/>
        <v>2015</v>
      </c>
      <c r="V39" s="18">
        <f t="shared" si="4"/>
        <v>30</v>
      </c>
    </row>
    <row r="40" spans="1:22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8308</v>
      </c>
      <c r="P40" t="s">
        <v>8309</v>
      </c>
      <c r="Q40">
        <f t="shared" si="1"/>
        <v>110</v>
      </c>
      <c r="R40">
        <f t="shared" si="0"/>
        <v>41.68</v>
      </c>
      <c r="S40" s="12">
        <f t="shared" si="5"/>
        <v>41375.057222222218</v>
      </c>
      <c r="T40" s="12">
        <f t="shared" si="2"/>
        <v>41405.057222222218</v>
      </c>
      <c r="U40">
        <f t="shared" si="3"/>
        <v>2013</v>
      </c>
      <c r="V40" s="18">
        <f t="shared" si="4"/>
        <v>30</v>
      </c>
    </row>
    <row r="41" spans="1:22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8308</v>
      </c>
      <c r="P41" t="s">
        <v>8309</v>
      </c>
      <c r="Q41">
        <f t="shared" si="1"/>
        <v>131</v>
      </c>
      <c r="R41">
        <f t="shared" si="0"/>
        <v>150.9</v>
      </c>
      <c r="S41" s="12">
        <f t="shared" si="5"/>
        <v>41754.047083333331</v>
      </c>
      <c r="T41" s="12">
        <f t="shared" si="2"/>
        <v>41784.957638888889</v>
      </c>
      <c r="U41">
        <f t="shared" si="3"/>
        <v>2014</v>
      </c>
      <c r="V41" s="18">
        <f t="shared" si="4"/>
        <v>30.91055555555555</v>
      </c>
    </row>
    <row r="42" spans="1:22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8308</v>
      </c>
      <c r="P42" t="s">
        <v>8309</v>
      </c>
      <c r="Q42">
        <f t="shared" si="1"/>
        <v>101</v>
      </c>
      <c r="R42">
        <f t="shared" si="0"/>
        <v>126.69</v>
      </c>
      <c r="S42" s="12">
        <f t="shared" si="5"/>
        <v>41789.21398148148</v>
      </c>
      <c r="T42" s="12">
        <f t="shared" si="2"/>
        <v>41809.166666666664</v>
      </c>
      <c r="U42">
        <f t="shared" si="3"/>
        <v>2014</v>
      </c>
      <c r="V42" s="18">
        <f t="shared" si="4"/>
        <v>19.952685185185185</v>
      </c>
    </row>
    <row r="43" spans="1:22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8308</v>
      </c>
      <c r="P43" t="s">
        <v>8309</v>
      </c>
      <c r="Q43">
        <f t="shared" si="1"/>
        <v>100</v>
      </c>
      <c r="R43">
        <f t="shared" si="0"/>
        <v>105.26</v>
      </c>
      <c r="S43" s="12">
        <f t="shared" si="5"/>
        <v>41887.568912037037</v>
      </c>
      <c r="T43" s="12">
        <f t="shared" si="2"/>
        <v>41917.568912037037</v>
      </c>
      <c r="U43">
        <f t="shared" si="3"/>
        <v>2014</v>
      </c>
      <c r="V43" s="18">
        <f t="shared" si="4"/>
        <v>30</v>
      </c>
    </row>
    <row r="44" spans="1:22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8308</v>
      </c>
      <c r="P44" t="s">
        <v>8309</v>
      </c>
      <c r="Q44">
        <f t="shared" si="1"/>
        <v>142</v>
      </c>
      <c r="R44">
        <f t="shared" si="0"/>
        <v>117.51</v>
      </c>
      <c r="S44" s="12">
        <f t="shared" si="5"/>
        <v>41971.639189814814</v>
      </c>
      <c r="T44" s="12">
        <f t="shared" si="2"/>
        <v>42001.639189814814</v>
      </c>
      <c r="U44">
        <f t="shared" si="3"/>
        <v>2014</v>
      </c>
      <c r="V44" s="18">
        <f t="shared" si="4"/>
        <v>30</v>
      </c>
    </row>
    <row r="45" spans="1:22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8308</v>
      </c>
      <c r="P45" t="s">
        <v>8309</v>
      </c>
      <c r="Q45">
        <f t="shared" si="1"/>
        <v>309</v>
      </c>
      <c r="R45">
        <f t="shared" si="0"/>
        <v>117.36</v>
      </c>
      <c r="S45" s="12">
        <f t="shared" si="5"/>
        <v>41802.790347222224</v>
      </c>
      <c r="T45" s="12">
        <f t="shared" si="2"/>
        <v>41833</v>
      </c>
      <c r="U45">
        <f t="shared" si="3"/>
        <v>2014</v>
      </c>
      <c r="V45" s="18">
        <f t="shared" si="4"/>
        <v>30.209652777777777</v>
      </c>
    </row>
    <row r="46" spans="1:22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8308</v>
      </c>
      <c r="P46" t="s">
        <v>8309</v>
      </c>
      <c r="Q46">
        <f t="shared" si="1"/>
        <v>100</v>
      </c>
      <c r="R46">
        <f t="shared" si="0"/>
        <v>133.33000000000001</v>
      </c>
      <c r="S46" s="12">
        <f t="shared" si="5"/>
        <v>41874.098807870374</v>
      </c>
      <c r="T46" s="12">
        <f t="shared" si="2"/>
        <v>41919.098807870374</v>
      </c>
      <c r="U46">
        <f t="shared" si="3"/>
        <v>2014</v>
      </c>
      <c r="V46" s="18">
        <f t="shared" si="4"/>
        <v>45</v>
      </c>
    </row>
    <row r="47" spans="1:22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8308</v>
      </c>
      <c r="P47" t="s">
        <v>8309</v>
      </c>
      <c r="Q47">
        <f t="shared" si="1"/>
        <v>120</v>
      </c>
      <c r="R47">
        <f t="shared" si="0"/>
        <v>98.36</v>
      </c>
      <c r="S47" s="12">
        <f t="shared" si="5"/>
        <v>42457.623923611114</v>
      </c>
      <c r="T47" s="12">
        <f t="shared" si="2"/>
        <v>42487.623923611114</v>
      </c>
      <c r="U47">
        <f t="shared" si="3"/>
        <v>2016</v>
      </c>
      <c r="V47" s="18">
        <f t="shared" si="4"/>
        <v>30</v>
      </c>
    </row>
    <row r="48" spans="1:22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8308</v>
      </c>
      <c r="P48" t="s">
        <v>8309</v>
      </c>
      <c r="Q48">
        <f t="shared" si="1"/>
        <v>104</v>
      </c>
      <c r="R48">
        <f t="shared" si="0"/>
        <v>194.44</v>
      </c>
      <c r="S48" s="12">
        <f t="shared" si="5"/>
        <v>42323.964976851858</v>
      </c>
      <c r="T48" s="12">
        <f t="shared" si="2"/>
        <v>42353.964976851858</v>
      </c>
      <c r="U48">
        <f t="shared" si="3"/>
        <v>2015</v>
      </c>
      <c r="V48" s="18">
        <f t="shared" si="4"/>
        <v>30</v>
      </c>
    </row>
    <row r="49" spans="1:22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8308</v>
      </c>
      <c r="P49" t="s">
        <v>8309</v>
      </c>
      <c r="Q49">
        <f t="shared" si="1"/>
        <v>108</v>
      </c>
      <c r="R49">
        <f t="shared" si="0"/>
        <v>76.87</v>
      </c>
      <c r="S49" s="12">
        <f t="shared" si="5"/>
        <v>41932.819525462961</v>
      </c>
      <c r="T49" s="12">
        <f t="shared" si="2"/>
        <v>41992.861192129625</v>
      </c>
      <c r="U49">
        <f t="shared" si="3"/>
        <v>2014</v>
      </c>
      <c r="V49" s="18">
        <f t="shared" si="4"/>
        <v>60.041666666666664</v>
      </c>
    </row>
    <row r="50" spans="1:22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8308</v>
      </c>
      <c r="P50" t="s">
        <v>8309</v>
      </c>
      <c r="Q50">
        <f t="shared" si="1"/>
        <v>108</v>
      </c>
      <c r="R50">
        <f t="shared" si="0"/>
        <v>56.82</v>
      </c>
      <c r="S50" s="12">
        <f t="shared" si="5"/>
        <v>42033.516898148147</v>
      </c>
      <c r="T50" s="12">
        <f t="shared" si="2"/>
        <v>42064.5</v>
      </c>
      <c r="U50">
        <f t="shared" si="3"/>
        <v>2015</v>
      </c>
      <c r="V50" s="18">
        <f t="shared" si="4"/>
        <v>30.983101851851853</v>
      </c>
    </row>
    <row r="51" spans="1:22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8308</v>
      </c>
      <c r="P51" t="s">
        <v>8309</v>
      </c>
      <c r="Q51">
        <f t="shared" si="1"/>
        <v>100</v>
      </c>
      <c r="R51">
        <f t="shared" si="0"/>
        <v>137.93</v>
      </c>
      <c r="S51" s="12">
        <f t="shared" si="5"/>
        <v>42271.176446759258</v>
      </c>
      <c r="T51" s="12">
        <f t="shared" si="2"/>
        <v>42301.176446759258</v>
      </c>
      <c r="U51">
        <f t="shared" si="3"/>
        <v>2015</v>
      </c>
      <c r="V51" s="18">
        <f t="shared" si="4"/>
        <v>30</v>
      </c>
    </row>
    <row r="52" spans="1:22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8308</v>
      </c>
      <c r="P52" t="s">
        <v>8309</v>
      </c>
      <c r="Q52">
        <f t="shared" si="1"/>
        <v>100</v>
      </c>
      <c r="R52">
        <f t="shared" si="0"/>
        <v>27.27</v>
      </c>
      <c r="S52" s="12">
        <f t="shared" si="5"/>
        <v>41995.752986111111</v>
      </c>
      <c r="T52" s="12">
        <f t="shared" si="2"/>
        <v>42034.708333333328</v>
      </c>
      <c r="U52">
        <f t="shared" si="3"/>
        <v>2014</v>
      </c>
      <c r="V52" s="18">
        <f t="shared" si="4"/>
        <v>38.955347222222223</v>
      </c>
    </row>
    <row r="53" spans="1:22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8308</v>
      </c>
      <c r="P53" t="s">
        <v>8309</v>
      </c>
      <c r="Q53">
        <f t="shared" si="1"/>
        <v>128</v>
      </c>
      <c r="R53">
        <f t="shared" si="0"/>
        <v>118.34</v>
      </c>
      <c r="S53" s="12">
        <f t="shared" si="5"/>
        <v>42196.928668981483</v>
      </c>
      <c r="T53" s="12">
        <f t="shared" si="2"/>
        <v>42226.928668981483</v>
      </c>
      <c r="U53">
        <f t="shared" si="3"/>
        <v>2015</v>
      </c>
      <c r="V53" s="18">
        <f t="shared" si="4"/>
        <v>30</v>
      </c>
    </row>
    <row r="54" spans="1:22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8308</v>
      </c>
      <c r="P54" t="s">
        <v>8309</v>
      </c>
      <c r="Q54">
        <f t="shared" si="1"/>
        <v>116</v>
      </c>
      <c r="R54">
        <f t="shared" si="0"/>
        <v>223.48</v>
      </c>
      <c r="S54" s="12">
        <f t="shared" si="5"/>
        <v>41807.701921296299</v>
      </c>
      <c r="T54" s="12">
        <f t="shared" si="2"/>
        <v>41837.701921296299</v>
      </c>
      <c r="U54">
        <f t="shared" si="3"/>
        <v>2014</v>
      </c>
      <c r="V54" s="18">
        <f t="shared" si="4"/>
        <v>30</v>
      </c>
    </row>
    <row r="55" spans="1:22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8308</v>
      </c>
      <c r="P55" t="s">
        <v>8309</v>
      </c>
      <c r="Q55">
        <f t="shared" si="1"/>
        <v>110</v>
      </c>
      <c r="R55">
        <f t="shared" si="0"/>
        <v>28.11</v>
      </c>
      <c r="S55" s="12">
        <f t="shared" si="5"/>
        <v>41719.549131944441</v>
      </c>
      <c r="T55" s="12">
        <f t="shared" si="2"/>
        <v>41733.916666666664</v>
      </c>
      <c r="U55">
        <f t="shared" si="3"/>
        <v>2014</v>
      </c>
      <c r="V55" s="18">
        <f t="shared" si="4"/>
        <v>14.367534722222222</v>
      </c>
    </row>
    <row r="56" spans="1:22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8308</v>
      </c>
      <c r="P56" t="s">
        <v>8309</v>
      </c>
      <c r="Q56">
        <f t="shared" si="1"/>
        <v>101</v>
      </c>
      <c r="R56">
        <f t="shared" si="0"/>
        <v>194.23</v>
      </c>
      <c r="S56" s="12">
        <f t="shared" si="5"/>
        <v>42333.713206018518</v>
      </c>
      <c r="T56" s="12">
        <f t="shared" si="2"/>
        <v>42363.713206018518</v>
      </c>
      <c r="U56">
        <f t="shared" si="3"/>
        <v>2015</v>
      </c>
      <c r="V56" s="18">
        <f t="shared" si="4"/>
        <v>30</v>
      </c>
    </row>
    <row r="57" spans="1:22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8308</v>
      </c>
      <c r="P57" t="s">
        <v>8309</v>
      </c>
      <c r="Q57">
        <f t="shared" si="1"/>
        <v>129</v>
      </c>
      <c r="R57">
        <f t="shared" si="0"/>
        <v>128.94999999999999</v>
      </c>
      <c r="S57" s="12">
        <f t="shared" si="5"/>
        <v>42496.968935185185</v>
      </c>
      <c r="T57" s="12">
        <f t="shared" si="2"/>
        <v>42517.968935185185</v>
      </c>
      <c r="U57">
        <f t="shared" si="3"/>
        <v>2016</v>
      </c>
      <c r="V57" s="18">
        <f t="shared" si="4"/>
        <v>21</v>
      </c>
    </row>
    <row r="58" spans="1:22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8308</v>
      </c>
      <c r="P58" t="s">
        <v>8309</v>
      </c>
      <c r="Q58">
        <f t="shared" si="1"/>
        <v>107</v>
      </c>
      <c r="R58">
        <f t="shared" si="0"/>
        <v>49.32</v>
      </c>
      <c r="S58" s="12">
        <f t="shared" si="5"/>
        <v>42149.548888888887</v>
      </c>
      <c r="T58" s="12">
        <f t="shared" si="2"/>
        <v>42163.666666666672</v>
      </c>
      <c r="U58">
        <f t="shared" si="3"/>
        <v>2015</v>
      </c>
      <c r="V58" s="18">
        <f t="shared" si="4"/>
        <v>14.117777777777777</v>
      </c>
    </row>
    <row r="59" spans="1:22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8308</v>
      </c>
      <c r="P59" t="s">
        <v>8309</v>
      </c>
      <c r="Q59">
        <f t="shared" si="1"/>
        <v>102</v>
      </c>
      <c r="R59">
        <f t="shared" si="0"/>
        <v>221.52</v>
      </c>
      <c r="S59" s="12">
        <f t="shared" si="5"/>
        <v>42089.83289351852</v>
      </c>
      <c r="T59" s="12">
        <f t="shared" si="2"/>
        <v>42119.83289351852</v>
      </c>
      <c r="U59">
        <f t="shared" si="3"/>
        <v>2015</v>
      </c>
      <c r="V59" s="18">
        <f t="shared" si="4"/>
        <v>30</v>
      </c>
    </row>
    <row r="60" spans="1:22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8308</v>
      </c>
      <c r="P60" t="s">
        <v>8309</v>
      </c>
      <c r="Q60">
        <f t="shared" si="1"/>
        <v>103</v>
      </c>
      <c r="R60">
        <f t="shared" si="0"/>
        <v>137.21</v>
      </c>
      <c r="S60" s="12">
        <f t="shared" si="5"/>
        <v>41932.745046296295</v>
      </c>
      <c r="T60" s="12">
        <f t="shared" si="2"/>
        <v>41962.786712962959</v>
      </c>
      <c r="U60">
        <f t="shared" si="3"/>
        <v>2014</v>
      </c>
      <c r="V60" s="18">
        <f t="shared" si="4"/>
        <v>30.041666666666668</v>
      </c>
    </row>
    <row r="61" spans="1:22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8308</v>
      </c>
      <c r="P61" t="s">
        <v>8309</v>
      </c>
      <c r="Q61">
        <f t="shared" si="1"/>
        <v>100</v>
      </c>
      <c r="R61">
        <f t="shared" si="0"/>
        <v>606.82000000000005</v>
      </c>
      <c r="S61" s="12">
        <f t="shared" si="5"/>
        <v>42230.23583333334</v>
      </c>
      <c r="T61" s="12">
        <f t="shared" si="2"/>
        <v>42261.875</v>
      </c>
      <c r="U61">
        <f t="shared" si="3"/>
        <v>2015</v>
      </c>
      <c r="V61" s="18">
        <f t="shared" si="4"/>
        <v>31.639166666666668</v>
      </c>
    </row>
    <row r="62" spans="1:22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8308</v>
      </c>
      <c r="P62" t="s">
        <v>8310</v>
      </c>
      <c r="Q62">
        <f t="shared" si="1"/>
        <v>103</v>
      </c>
      <c r="R62">
        <f t="shared" si="0"/>
        <v>43.04</v>
      </c>
      <c r="S62" s="12">
        <f t="shared" si="5"/>
        <v>41701.901817129627</v>
      </c>
      <c r="T62" s="12">
        <f t="shared" si="2"/>
        <v>41721</v>
      </c>
      <c r="U62">
        <f t="shared" si="3"/>
        <v>2014</v>
      </c>
      <c r="V62" s="18">
        <f t="shared" si="4"/>
        <v>19.098182870370373</v>
      </c>
    </row>
    <row r="63" spans="1:22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8308</v>
      </c>
      <c r="P63" t="s">
        <v>8310</v>
      </c>
      <c r="Q63">
        <f t="shared" si="1"/>
        <v>148</v>
      </c>
      <c r="R63">
        <f t="shared" si="0"/>
        <v>322.39</v>
      </c>
      <c r="S63" s="12">
        <f t="shared" si="5"/>
        <v>41409.814317129632</v>
      </c>
      <c r="T63" s="12">
        <f t="shared" si="2"/>
        <v>41431.814317129632</v>
      </c>
      <c r="U63">
        <f t="shared" si="3"/>
        <v>2013</v>
      </c>
      <c r="V63" s="18">
        <f t="shared" si="4"/>
        <v>22</v>
      </c>
    </row>
    <row r="64" spans="1:22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8308</v>
      </c>
      <c r="P64" t="s">
        <v>8310</v>
      </c>
      <c r="Q64">
        <f t="shared" si="1"/>
        <v>155</v>
      </c>
      <c r="R64">
        <f t="shared" si="0"/>
        <v>96.71</v>
      </c>
      <c r="S64" s="12">
        <f t="shared" si="5"/>
        <v>41311.799513888887</v>
      </c>
      <c r="T64" s="12">
        <f t="shared" si="2"/>
        <v>41336.799513888887</v>
      </c>
      <c r="U64">
        <f t="shared" si="3"/>
        <v>2013</v>
      </c>
      <c r="V64" s="18">
        <f t="shared" si="4"/>
        <v>25</v>
      </c>
    </row>
    <row r="65" spans="1:22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8308</v>
      </c>
      <c r="P65" t="s">
        <v>8310</v>
      </c>
      <c r="Q65">
        <f t="shared" si="1"/>
        <v>114</v>
      </c>
      <c r="R65">
        <f t="shared" si="0"/>
        <v>35.47</v>
      </c>
      <c r="S65" s="12">
        <f t="shared" si="5"/>
        <v>41612.912187499998</v>
      </c>
      <c r="T65" s="12">
        <f t="shared" si="2"/>
        <v>41636.207638888889</v>
      </c>
      <c r="U65">
        <f t="shared" si="3"/>
        <v>2013</v>
      </c>
      <c r="V65" s="18">
        <f t="shared" si="4"/>
        <v>23.295451388888889</v>
      </c>
    </row>
    <row r="66" spans="1:22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8308</v>
      </c>
      <c r="P66" t="s">
        <v>8310</v>
      </c>
      <c r="Q66">
        <f t="shared" si="1"/>
        <v>173</v>
      </c>
      <c r="R66">
        <f t="shared" ref="R66:R129" si="6">IFERROR(ROUND(E66/L66,2),0)</f>
        <v>86.67</v>
      </c>
      <c r="S66" s="12">
        <f t="shared" si="5"/>
        <v>41433.01829861111</v>
      </c>
      <c r="T66" s="12">
        <f t="shared" si="2"/>
        <v>41463.01829861111</v>
      </c>
      <c r="U66">
        <f t="shared" si="3"/>
        <v>2013</v>
      </c>
      <c r="V66" s="18">
        <f t="shared" si="4"/>
        <v>30</v>
      </c>
    </row>
    <row r="67" spans="1:22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8308</v>
      </c>
      <c r="P67" t="s">
        <v>8310</v>
      </c>
      <c r="Q67">
        <f t="shared" ref="Q67:Q130" si="7">ROUND(E67/D67*100,0)</f>
        <v>108</v>
      </c>
      <c r="R67">
        <f t="shared" si="6"/>
        <v>132.05000000000001</v>
      </c>
      <c r="S67" s="12">
        <f t="shared" ref="S67:S130" si="8">(((J67/60)/60)/24)+DATE(1970,1,1)</f>
        <v>41835.821226851855</v>
      </c>
      <c r="T67" s="12">
        <f t="shared" ref="T67:T130" si="9">(((I67/60)/60)/24)+DATE(1970,1,1)</f>
        <v>41862.249305555553</v>
      </c>
      <c r="U67">
        <f t="shared" ref="U67:U130" si="10">YEAR(S67)</f>
        <v>2014</v>
      </c>
      <c r="V67" s="18">
        <f t="shared" ref="V67:V130" si="11">(I67-J67)/60/60/24</f>
        <v>26.428078703703704</v>
      </c>
    </row>
    <row r="68" spans="1:22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8308</v>
      </c>
      <c r="P68" t="s">
        <v>8310</v>
      </c>
      <c r="Q68">
        <f t="shared" si="7"/>
        <v>119</v>
      </c>
      <c r="R68">
        <f t="shared" si="6"/>
        <v>91.23</v>
      </c>
      <c r="S68" s="12">
        <f t="shared" si="8"/>
        <v>42539.849768518514</v>
      </c>
      <c r="T68" s="12">
        <f t="shared" si="9"/>
        <v>42569.849768518514</v>
      </c>
      <c r="U68">
        <f t="shared" si="10"/>
        <v>2016</v>
      </c>
      <c r="V68" s="18">
        <f t="shared" si="11"/>
        <v>30</v>
      </c>
    </row>
    <row r="69" spans="1:22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8308</v>
      </c>
      <c r="P69" t="s">
        <v>8310</v>
      </c>
      <c r="Q69">
        <f t="shared" si="7"/>
        <v>116</v>
      </c>
      <c r="R69">
        <f t="shared" si="6"/>
        <v>116.25</v>
      </c>
      <c r="S69" s="12">
        <f t="shared" si="8"/>
        <v>41075.583379629628</v>
      </c>
      <c r="T69" s="12">
        <f t="shared" si="9"/>
        <v>41105.583379629628</v>
      </c>
      <c r="U69">
        <f t="shared" si="10"/>
        <v>2012</v>
      </c>
      <c r="V69" s="18">
        <f t="shared" si="11"/>
        <v>30</v>
      </c>
    </row>
    <row r="70" spans="1:22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8308</v>
      </c>
      <c r="P70" t="s">
        <v>8310</v>
      </c>
      <c r="Q70">
        <f t="shared" si="7"/>
        <v>127</v>
      </c>
      <c r="R70">
        <f t="shared" si="6"/>
        <v>21.19</v>
      </c>
      <c r="S70" s="12">
        <f t="shared" si="8"/>
        <v>41663.569340277776</v>
      </c>
      <c r="T70" s="12">
        <f t="shared" si="9"/>
        <v>41693.569340277776</v>
      </c>
      <c r="U70">
        <f t="shared" si="10"/>
        <v>2014</v>
      </c>
      <c r="V70" s="18">
        <f t="shared" si="11"/>
        <v>30</v>
      </c>
    </row>
    <row r="71" spans="1:22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8308</v>
      </c>
      <c r="P71" t="s">
        <v>8310</v>
      </c>
      <c r="Q71">
        <f t="shared" si="7"/>
        <v>111</v>
      </c>
      <c r="R71">
        <f t="shared" si="6"/>
        <v>62.33</v>
      </c>
      <c r="S71" s="12">
        <f t="shared" si="8"/>
        <v>40786.187789351854</v>
      </c>
      <c r="T71" s="12">
        <f t="shared" si="9"/>
        <v>40818.290972222225</v>
      </c>
      <c r="U71">
        <f t="shared" si="10"/>
        <v>2011</v>
      </c>
      <c r="V71" s="18">
        <f t="shared" si="11"/>
        <v>32.103182870370368</v>
      </c>
    </row>
    <row r="72" spans="1:22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8308</v>
      </c>
      <c r="P72" t="s">
        <v>8310</v>
      </c>
      <c r="Q72">
        <f t="shared" si="7"/>
        <v>127</v>
      </c>
      <c r="R72">
        <f t="shared" si="6"/>
        <v>37.409999999999997</v>
      </c>
      <c r="S72" s="12">
        <f t="shared" si="8"/>
        <v>40730.896354166667</v>
      </c>
      <c r="T72" s="12">
        <f t="shared" si="9"/>
        <v>40790.896354166667</v>
      </c>
      <c r="U72">
        <f t="shared" si="10"/>
        <v>2011</v>
      </c>
      <c r="V72" s="18">
        <f t="shared" si="11"/>
        <v>60</v>
      </c>
    </row>
    <row r="73" spans="1:22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8308</v>
      </c>
      <c r="P73" t="s">
        <v>8310</v>
      </c>
      <c r="Q73">
        <f t="shared" si="7"/>
        <v>124</v>
      </c>
      <c r="R73">
        <f t="shared" si="6"/>
        <v>69.72</v>
      </c>
      <c r="S73" s="12">
        <f t="shared" si="8"/>
        <v>40997.271493055552</v>
      </c>
      <c r="T73" s="12">
        <f t="shared" si="9"/>
        <v>41057.271493055552</v>
      </c>
      <c r="U73">
        <f t="shared" si="10"/>
        <v>2012</v>
      </c>
      <c r="V73" s="18">
        <f t="shared" si="11"/>
        <v>60</v>
      </c>
    </row>
    <row r="74" spans="1:22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8308</v>
      </c>
      <c r="P74" t="s">
        <v>8310</v>
      </c>
      <c r="Q74">
        <f t="shared" si="7"/>
        <v>108</v>
      </c>
      <c r="R74">
        <f t="shared" si="6"/>
        <v>58.17</v>
      </c>
      <c r="S74" s="12">
        <f t="shared" si="8"/>
        <v>41208.010196759256</v>
      </c>
      <c r="T74" s="12">
        <f t="shared" si="9"/>
        <v>41228</v>
      </c>
      <c r="U74">
        <f t="shared" si="10"/>
        <v>2012</v>
      </c>
      <c r="V74" s="18">
        <f t="shared" si="11"/>
        <v>19.989803240740738</v>
      </c>
    </row>
    <row r="75" spans="1:22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8308</v>
      </c>
      <c r="P75" t="s">
        <v>8310</v>
      </c>
      <c r="Q75">
        <f t="shared" si="7"/>
        <v>100</v>
      </c>
      <c r="R75">
        <f t="shared" si="6"/>
        <v>50</v>
      </c>
      <c r="S75" s="12">
        <f t="shared" si="8"/>
        <v>40587.75675925926</v>
      </c>
      <c r="T75" s="12">
        <f t="shared" si="9"/>
        <v>40666.165972222225</v>
      </c>
      <c r="U75">
        <f t="shared" si="10"/>
        <v>2011</v>
      </c>
      <c r="V75" s="18">
        <f t="shared" si="11"/>
        <v>78.409212962962968</v>
      </c>
    </row>
    <row r="76" spans="1:22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8308</v>
      </c>
      <c r="P76" t="s">
        <v>8310</v>
      </c>
      <c r="Q76">
        <f t="shared" si="7"/>
        <v>113</v>
      </c>
      <c r="R76">
        <f t="shared" si="6"/>
        <v>19.47</v>
      </c>
      <c r="S76" s="12">
        <f t="shared" si="8"/>
        <v>42360.487210648149</v>
      </c>
      <c r="T76" s="12">
        <f t="shared" si="9"/>
        <v>42390.487210648149</v>
      </c>
      <c r="U76">
        <f t="shared" si="10"/>
        <v>2015</v>
      </c>
      <c r="V76" s="18">
        <f t="shared" si="11"/>
        <v>30</v>
      </c>
    </row>
    <row r="77" spans="1:22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8308</v>
      </c>
      <c r="P77" t="s">
        <v>8310</v>
      </c>
      <c r="Q77">
        <f t="shared" si="7"/>
        <v>115</v>
      </c>
      <c r="R77">
        <f t="shared" si="6"/>
        <v>85.96</v>
      </c>
      <c r="S77" s="12">
        <f t="shared" si="8"/>
        <v>41357.209166666667</v>
      </c>
      <c r="T77" s="12">
        <f t="shared" si="9"/>
        <v>41387.209166666667</v>
      </c>
      <c r="U77">
        <f t="shared" si="10"/>
        <v>2013</v>
      </c>
      <c r="V77" s="18">
        <f t="shared" si="11"/>
        <v>30</v>
      </c>
    </row>
    <row r="78" spans="1:22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8308</v>
      </c>
      <c r="P78" t="s">
        <v>8310</v>
      </c>
      <c r="Q78">
        <f t="shared" si="7"/>
        <v>153</v>
      </c>
      <c r="R78">
        <f t="shared" si="6"/>
        <v>30.67</v>
      </c>
      <c r="S78" s="12">
        <f t="shared" si="8"/>
        <v>40844.691643518519</v>
      </c>
      <c r="T78" s="12">
        <f t="shared" si="9"/>
        <v>40904.733310185184</v>
      </c>
      <c r="U78">
        <f t="shared" si="10"/>
        <v>2011</v>
      </c>
      <c r="V78" s="18">
        <f t="shared" si="11"/>
        <v>60.041666666666664</v>
      </c>
    </row>
    <row r="79" spans="1:22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8308</v>
      </c>
      <c r="P79" t="s">
        <v>8310</v>
      </c>
      <c r="Q79">
        <f t="shared" si="7"/>
        <v>393</v>
      </c>
      <c r="R79">
        <f t="shared" si="6"/>
        <v>60.38</v>
      </c>
      <c r="S79" s="12">
        <f t="shared" si="8"/>
        <v>40997.144872685189</v>
      </c>
      <c r="T79" s="12">
        <f t="shared" si="9"/>
        <v>41050.124305555553</v>
      </c>
      <c r="U79">
        <f t="shared" si="10"/>
        <v>2012</v>
      </c>
      <c r="V79" s="18">
        <f t="shared" si="11"/>
        <v>52.979432870370367</v>
      </c>
    </row>
    <row r="80" spans="1:22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8308</v>
      </c>
      <c r="P80" t="s">
        <v>8310</v>
      </c>
      <c r="Q80">
        <f t="shared" si="7"/>
        <v>2702</v>
      </c>
      <c r="R80">
        <f t="shared" si="6"/>
        <v>38.6</v>
      </c>
      <c r="S80" s="12">
        <f t="shared" si="8"/>
        <v>42604.730567129634</v>
      </c>
      <c r="T80" s="12">
        <f t="shared" si="9"/>
        <v>42614.730567129634</v>
      </c>
      <c r="U80">
        <f t="shared" si="10"/>
        <v>2016</v>
      </c>
      <c r="V80" s="18">
        <f t="shared" si="11"/>
        <v>10</v>
      </c>
    </row>
    <row r="81" spans="1:22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8308</v>
      </c>
      <c r="P81" t="s">
        <v>8310</v>
      </c>
      <c r="Q81">
        <f t="shared" si="7"/>
        <v>127</v>
      </c>
      <c r="R81">
        <f t="shared" si="6"/>
        <v>40.270000000000003</v>
      </c>
      <c r="S81" s="12">
        <f t="shared" si="8"/>
        <v>41724.776539351849</v>
      </c>
      <c r="T81" s="12">
        <f t="shared" si="9"/>
        <v>41754.776539351849</v>
      </c>
      <c r="U81">
        <f t="shared" si="10"/>
        <v>2014</v>
      </c>
      <c r="V81" s="18">
        <f t="shared" si="11"/>
        <v>30</v>
      </c>
    </row>
    <row r="82" spans="1:22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8308</v>
      </c>
      <c r="P82" t="s">
        <v>8310</v>
      </c>
      <c r="Q82">
        <f t="shared" si="7"/>
        <v>107</v>
      </c>
      <c r="R82">
        <f t="shared" si="6"/>
        <v>273.83</v>
      </c>
      <c r="S82" s="12">
        <f t="shared" si="8"/>
        <v>41583.083981481483</v>
      </c>
      <c r="T82" s="12">
        <f t="shared" si="9"/>
        <v>41618.083981481483</v>
      </c>
      <c r="U82">
        <f t="shared" si="10"/>
        <v>2013</v>
      </c>
      <c r="V82" s="18">
        <f t="shared" si="11"/>
        <v>35</v>
      </c>
    </row>
    <row r="83" spans="1:22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8308</v>
      </c>
      <c r="P83" t="s">
        <v>8310</v>
      </c>
      <c r="Q83">
        <f t="shared" si="7"/>
        <v>198</v>
      </c>
      <c r="R83">
        <f t="shared" si="6"/>
        <v>53.04</v>
      </c>
      <c r="S83" s="12">
        <f t="shared" si="8"/>
        <v>41100.158877314818</v>
      </c>
      <c r="T83" s="12">
        <f t="shared" si="9"/>
        <v>41104.126388888886</v>
      </c>
      <c r="U83">
        <f t="shared" si="10"/>
        <v>2012</v>
      </c>
      <c r="V83" s="18">
        <f t="shared" si="11"/>
        <v>3.9675115740740736</v>
      </c>
    </row>
    <row r="84" spans="1:22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8308</v>
      </c>
      <c r="P84" t="s">
        <v>8310</v>
      </c>
      <c r="Q84">
        <f t="shared" si="7"/>
        <v>100</v>
      </c>
      <c r="R84">
        <f t="shared" si="6"/>
        <v>40.01</v>
      </c>
      <c r="S84" s="12">
        <f t="shared" si="8"/>
        <v>40795.820150462961</v>
      </c>
      <c r="T84" s="12">
        <f t="shared" si="9"/>
        <v>40825.820150462961</v>
      </c>
      <c r="U84">
        <f t="shared" si="10"/>
        <v>2011</v>
      </c>
      <c r="V84" s="18">
        <f t="shared" si="11"/>
        <v>30</v>
      </c>
    </row>
    <row r="85" spans="1:22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8308</v>
      </c>
      <c r="P85" t="s">
        <v>8310</v>
      </c>
      <c r="Q85">
        <f t="shared" si="7"/>
        <v>103</v>
      </c>
      <c r="R85">
        <f t="shared" si="6"/>
        <v>15.77</v>
      </c>
      <c r="S85" s="12">
        <f t="shared" si="8"/>
        <v>42042.615613425922</v>
      </c>
      <c r="T85" s="12">
        <f t="shared" si="9"/>
        <v>42057.479166666672</v>
      </c>
      <c r="U85">
        <f t="shared" si="10"/>
        <v>2015</v>
      </c>
      <c r="V85" s="18">
        <f t="shared" si="11"/>
        <v>14.863553240740741</v>
      </c>
    </row>
    <row r="86" spans="1:22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8308</v>
      </c>
      <c r="P86" t="s">
        <v>8310</v>
      </c>
      <c r="Q86">
        <f t="shared" si="7"/>
        <v>100</v>
      </c>
      <c r="R86">
        <f t="shared" si="6"/>
        <v>71.430000000000007</v>
      </c>
      <c r="S86" s="12">
        <f t="shared" si="8"/>
        <v>40648.757939814815</v>
      </c>
      <c r="T86" s="12">
        <f t="shared" si="9"/>
        <v>40678.757939814815</v>
      </c>
      <c r="U86">
        <f t="shared" si="10"/>
        <v>2011</v>
      </c>
      <c r="V86" s="18">
        <f t="shared" si="11"/>
        <v>30</v>
      </c>
    </row>
    <row r="87" spans="1:22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8308</v>
      </c>
      <c r="P87" t="s">
        <v>8310</v>
      </c>
      <c r="Q87">
        <f t="shared" si="7"/>
        <v>126</v>
      </c>
      <c r="R87">
        <f t="shared" si="6"/>
        <v>71.709999999999994</v>
      </c>
      <c r="S87" s="12">
        <f t="shared" si="8"/>
        <v>40779.125428240739</v>
      </c>
      <c r="T87" s="12">
        <f t="shared" si="9"/>
        <v>40809.125428240739</v>
      </c>
      <c r="U87">
        <f t="shared" si="10"/>
        <v>2011</v>
      </c>
      <c r="V87" s="18">
        <f t="shared" si="11"/>
        <v>30</v>
      </c>
    </row>
    <row r="88" spans="1:22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8308</v>
      </c>
      <c r="P88" t="s">
        <v>8310</v>
      </c>
      <c r="Q88">
        <f t="shared" si="7"/>
        <v>106</v>
      </c>
      <c r="R88">
        <f t="shared" si="6"/>
        <v>375.76</v>
      </c>
      <c r="S88" s="12">
        <f t="shared" si="8"/>
        <v>42291.556076388893</v>
      </c>
      <c r="T88" s="12">
        <f t="shared" si="9"/>
        <v>42365.59774305555</v>
      </c>
      <c r="U88">
        <f t="shared" si="10"/>
        <v>2015</v>
      </c>
      <c r="V88" s="18">
        <f t="shared" si="11"/>
        <v>74.041666666666671</v>
      </c>
    </row>
    <row r="89" spans="1:22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8308</v>
      </c>
      <c r="P89" t="s">
        <v>8310</v>
      </c>
      <c r="Q89">
        <f t="shared" si="7"/>
        <v>105</v>
      </c>
      <c r="R89">
        <f t="shared" si="6"/>
        <v>104.6</v>
      </c>
      <c r="S89" s="12">
        <f t="shared" si="8"/>
        <v>40322.53938657407</v>
      </c>
      <c r="T89" s="12">
        <f t="shared" si="9"/>
        <v>40332.070138888892</v>
      </c>
      <c r="U89">
        <f t="shared" si="10"/>
        <v>2010</v>
      </c>
      <c r="V89" s="18">
        <f t="shared" si="11"/>
        <v>9.5307523148148139</v>
      </c>
    </row>
    <row r="90" spans="1:22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8308</v>
      </c>
      <c r="P90" t="s">
        <v>8310</v>
      </c>
      <c r="Q90">
        <f t="shared" si="7"/>
        <v>103</v>
      </c>
      <c r="R90">
        <f t="shared" si="6"/>
        <v>60</v>
      </c>
      <c r="S90" s="12">
        <f t="shared" si="8"/>
        <v>41786.65892361111</v>
      </c>
      <c r="T90" s="12">
        <f t="shared" si="9"/>
        <v>41812.65892361111</v>
      </c>
      <c r="U90">
        <f t="shared" si="10"/>
        <v>2014</v>
      </c>
      <c r="V90" s="18">
        <f t="shared" si="11"/>
        <v>26</v>
      </c>
    </row>
    <row r="91" spans="1:22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8308</v>
      </c>
      <c r="P91" t="s">
        <v>8310</v>
      </c>
      <c r="Q91">
        <f t="shared" si="7"/>
        <v>115</v>
      </c>
      <c r="R91">
        <f t="shared" si="6"/>
        <v>123.29</v>
      </c>
      <c r="S91" s="12">
        <f t="shared" si="8"/>
        <v>41402.752222222225</v>
      </c>
      <c r="T91" s="12">
        <f t="shared" si="9"/>
        <v>41427.752222222225</v>
      </c>
      <c r="U91">
        <f t="shared" si="10"/>
        <v>2013</v>
      </c>
      <c r="V91" s="18">
        <f t="shared" si="11"/>
        <v>25</v>
      </c>
    </row>
    <row r="92" spans="1:22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8308</v>
      </c>
      <c r="P92" t="s">
        <v>8310</v>
      </c>
      <c r="Q92">
        <f t="shared" si="7"/>
        <v>100</v>
      </c>
      <c r="R92">
        <f t="shared" si="6"/>
        <v>31.38</v>
      </c>
      <c r="S92" s="12">
        <f t="shared" si="8"/>
        <v>40706.297442129631</v>
      </c>
      <c r="T92" s="12">
        <f t="shared" si="9"/>
        <v>40736.297442129631</v>
      </c>
      <c r="U92">
        <f t="shared" si="10"/>
        <v>2011</v>
      </c>
      <c r="V92" s="18">
        <f t="shared" si="11"/>
        <v>30</v>
      </c>
    </row>
    <row r="93" spans="1:22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8308</v>
      </c>
      <c r="P93" t="s">
        <v>8310</v>
      </c>
      <c r="Q93">
        <f t="shared" si="7"/>
        <v>120</v>
      </c>
      <c r="R93">
        <f t="shared" si="6"/>
        <v>78.260000000000005</v>
      </c>
      <c r="S93" s="12">
        <f t="shared" si="8"/>
        <v>40619.402361111112</v>
      </c>
      <c r="T93" s="12">
        <f t="shared" si="9"/>
        <v>40680.402361111112</v>
      </c>
      <c r="U93">
        <f t="shared" si="10"/>
        <v>2011</v>
      </c>
      <c r="V93" s="18">
        <f t="shared" si="11"/>
        <v>61</v>
      </c>
    </row>
    <row r="94" spans="1:22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8308</v>
      </c>
      <c r="P94" t="s">
        <v>8310</v>
      </c>
      <c r="Q94">
        <f t="shared" si="7"/>
        <v>105</v>
      </c>
      <c r="R94">
        <f t="shared" si="6"/>
        <v>122.33</v>
      </c>
      <c r="S94" s="12">
        <f t="shared" si="8"/>
        <v>42721.198877314819</v>
      </c>
      <c r="T94" s="12">
        <f t="shared" si="9"/>
        <v>42767.333333333328</v>
      </c>
      <c r="U94">
        <f t="shared" si="10"/>
        <v>2016</v>
      </c>
      <c r="V94" s="18">
        <f t="shared" si="11"/>
        <v>46.134456018518513</v>
      </c>
    </row>
    <row r="95" spans="1:22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8308</v>
      </c>
      <c r="P95" t="s">
        <v>8310</v>
      </c>
      <c r="Q95">
        <f t="shared" si="7"/>
        <v>111</v>
      </c>
      <c r="R95">
        <f t="shared" si="6"/>
        <v>73.73</v>
      </c>
      <c r="S95" s="12">
        <f t="shared" si="8"/>
        <v>41065.858067129629</v>
      </c>
      <c r="T95" s="12">
        <f t="shared" si="9"/>
        <v>41093.875</v>
      </c>
      <c r="U95">
        <f t="shared" si="10"/>
        <v>2012</v>
      </c>
      <c r="V95" s="18">
        <f t="shared" si="11"/>
        <v>28.016932870370368</v>
      </c>
    </row>
    <row r="96" spans="1:22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8308</v>
      </c>
      <c r="P96" t="s">
        <v>8310</v>
      </c>
      <c r="Q96">
        <f t="shared" si="7"/>
        <v>104</v>
      </c>
      <c r="R96">
        <f t="shared" si="6"/>
        <v>21.67</v>
      </c>
      <c r="S96" s="12">
        <f t="shared" si="8"/>
        <v>41716.717847222222</v>
      </c>
      <c r="T96" s="12">
        <f t="shared" si="9"/>
        <v>41736.717847222222</v>
      </c>
      <c r="U96">
        <f t="shared" si="10"/>
        <v>2014</v>
      </c>
      <c r="V96" s="18">
        <f t="shared" si="11"/>
        <v>20</v>
      </c>
    </row>
    <row r="97" spans="1:22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8308</v>
      </c>
      <c r="P97" t="s">
        <v>8310</v>
      </c>
      <c r="Q97">
        <f t="shared" si="7"/>
        <v>131</v>
      </c>
      <c r="R97">
        <f t="shared" si="6"/>
        <v>21.9</v>
      </c>
      <c r="S97" s="12">
        <f t="shared" si="8"/>
        <v>40935.005104166667</v>
      </c>
      <c r="T97" s="12">
        <f t="shared" si="9"/>
        <v>40965.005104166667</v>
      </c>
      <c r="U97">
        <f t="shared" si="10"/>
        <v>2012</v>
      </c>
      <c r="V97" s="18">
        <f t="shared" si="11"/>
        <v>30</v>
      </c>
    </row>
    <row r="98" spans="1:22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8308</v>
      </c>
      <c r="P98" t="s">
        <v>8310</v>
      </c>
      <c r="Q98">
        <f t="shared" si="7"/>
        <v>115</v>
      </c>
      <c r="R98">
        <f t="shared" si="6"/>
        <v>50.59</v>
      </c>
      <c r="S98" s="12">
        <f t="shared" si="8"/>
        <v>40324.662511574075</v>
      </c>
      <c r="T98" s="12">
        <f t="shared" si="9"/>
        <v>40391.125</v>
      </c>
      <c r="U98">
        <f t="shared" si="10"/>
        <v>2010</v>
      </c>
      <c r="V98" s="18">
        <f t="shared" si="11"/>
        <v>66.462488425925926</v>
      </c>
    </row>
    <row r="99" spans="1:22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8308</v>
      </c>
      <c r="P99" t="s">
        <v>8310</v>
      </c>
      <c r="Q99">
        <f t="shared" si="7"/>
        <v>106</v>
      </c>
      <c r="R99">
        <f t="shared" si="6"/>
        <v>53.13</v>
      </c>
      <c r="S99" s="12">
        <f t="shared" si="8"/>
        <v>40706.135208333333</v>
      </c>
      <c r="T99" s="12">
        <f t="shared" si="9"/>
        <v>40736.135208333333</v>
      </c>
      <c r="U99">
        <f t="shared" si="10"/>
        <v>2011</v>
      </c>
      <c r="V99" s="18">
        <f t="shared" si="11"/>
        <v>30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8308</v>
      </c>
      <c r="P100" t="s">
        <v>8310</v>
      </c>
      <c r="Q100">
        <f t="shared" si="7"/>
        <v>106</v>
      </c>
      <c r="R100">
        <f t="shared" si="6"/>
        <v>56.67</v>
      </c>
      <c r="S100" s="12">
        <f t="shared" si="8"/>
        <v>41214.79483796296</v>
      </c>
      <c r="T100" s="12">
        <f t="shared" si="9"/>
        <v>41250.979166666664</v>
      </c>
      <c r="U100">
        <f t="shared" si="10"/>
        <v>2012</v>
      </c>
      <c r="V100" s="18">
        <f t="shared" si="11"/>
        <v>36.184328703703706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8308</v>
      </c>
      <c r="P101" t="s">
        <v>8310</v>
      </c>
      <c r="Q101">
        <f t="shared" si="7"/>
        <v>106</v>
      </c>
      <c r="R101">
        <f t="shared" si="6"/>
        <v>40.78</v>
      </c>
      <c r="S101" s="12">
        <f t="shared" si="8"/>
        <v>41631.902766203704</v>
      </c>
      <c r="T101" s="12">
        <f t="shared" si="9"/>
        <v>41661.902766203704</v>
      </c>
      <c r="U101">
        <f t="shared" si="10"/>
        <v>2013</v>
      </c>
      <c r="V101" s="18">
        <f t="shared" si="11"/>
        <v>30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8308</v>
      </c>
      <c r="P102" t="s">
        <v>8310</v>
      </c>
      <c r="Q102">
        <f t="shared" si="7"/>
        <v>100</v>
      </c>
      <c r="R102">
        <f t="shared" si="6"/>
        <v>192.31</v>
      </c>
      <c r="S102" s="12">
        <f t="shared" si="8"/>
        <v>41197.753310185188</v>
      </c>
      <c r="T102" s="12">
        <f t="shared" si="9"/>
        <v>41217.794976851852</v>
      </c>
      <c r="U102">
        <f t="shared" si="10"/>
        <v>2012</v>
      </c>
      <c r="V102" s="18">
        <f t="shared" si="11"/>
        <v>20.041666666666668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8308</v>
      </c>
      <c r="P103" t="s">
        <v>8310</v>
      </c>
      <c r="Q103">
        <f t="shared" si="7"/>
        <v>100</v>
      </c>
      <c r="R103">
        <f t="shared" si="6"/>
        <v>100</v>
      </c>
      <c r="S103" s="12">
        <f t="shared" si="8"/>
        <v>41274.776736111111</v>
      </c>
      <c r="T103" s="12">
        <f t="shared" si="9"/>
        <v>41298.776736111111</v>
      </c>
      <c r="U103">
        <f t="shared" si="10"/>
        <v>2012</v>
      </c>
      <c r="V103" s="18">
        <f t="shared" si="11"/>
        <v>24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8308</v>
      </c>
      <c r="P104" t="s">
        <v>8310</v>
      </c>
      <c r="Q104">
        <f t="shared" si="7"/>
        <v>128</v>
      </c>
      <c r="R104">
        <f t="shared" si="6"/>
        <v>117.92</v>
      </c>
      <c r="S104" s="12">
        <f t="shared" si="8"/>
        <v>40505.131168981483</v>
      </c>
      <c r="T104" s="12">
        <f t="shared" si="9"/>
        <v>40535.131168981483</v>
      </c>
      <c r="U104">
        <f t="shared" si="10"/>
        <v>2010</v>
      </c>
      <c r="V104" s="18">
        <f t="shared" si="11"/>
        <v>30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8308</v>
      </c>
      <c r="P105" t="s">
        <v>8310</v>
      </c>
      <c r="Q105">
        <f t="shared" si="7"/>
        <v>105</v>
      </c>
      <c r="R105">
        <f t="shared" si="6"/>
        <v>27.9</v>
      </c>
      <c r="S105" s="12">
        <f t="shared" si="8"/>
        <v>41682.805902777778</v>
      </c>
      <c r="T105" s="12">
        <f t="shared" si="9"/>
        <v>41705.805902777778</v>
      </c>
      <c r="U105">
        <f t="shared" si="10"/>
        <v>2014</v>
      </c>
      <c r="V105" s="18">
        <f t="shared" si="11"/>
        <v>23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8308</v>
      </c>
      <c r="P106" t="s">
        <v>8310</v>
      </c>
      <c r="Q106">
        <f t="shared" si="7"/>
        <v>120</v>
      </c>
      <c r="R106">
        <f t="shared" si="6"/>
        <v>60</v>
      </c>
      <c r="S106" s="12">
        <f t="shared" si="8"/>
        <v>40612.695208333331</v>
      </c>
      <c r="T106" s="12">
        <f t="shared" si="9"/>
        <v>40636.041666666664</v>
      </c>
      <c r="U106">
        <f t="shared" si="10"/>
        <v>2011</v>
      </c>
      <c r="V106" s="18">
        <f t="shared" si="11"/>
        <v>23.346458333333334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8308</v>
      </c>
      <c r="P107" t="s">
        <v>8310</v>
      </c>
      <c r="Q107">
        <f t="shared" si="7"/>
        <v>107</v>
      </c>
      <c r="R107">
        <f t="shared" si="6"/>
        <v>39.380000000000003</v>
      </c>
      <c r="S107" s="12">
        <f t="shared" si="8"/>
        <v>42485.724768518514</v>
      </c>
      <c r="T107" s="12">
        <f t="shared" si="9"/>
        <v>42504</v>
      </c>
      <c r="U107">
        <f t="shared" si="10"/>
        <v>2016</v>
      </c>
      <c r="V107" s="18">
        <f t="shared" si="11"/>
        <v>18.27523148148148</v>
      </c>
    </row>
    <row r="108" spans="1:22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8308</v>
      </c>
      <c r="P108" t="s">
        <v>8310</v>
      </c>
      <c r="Q108">
        <f t="shared" si="7"/>
        <v>101</v>
      </c>
      <c r="R108">
        <f t="shared" si="6"/>
        <v>186.11</v>
      </c>
      <c r="S108" s="12">
        <f t="shared" si="8"/>
        <v>40987.776631944449</v>
      </c>
      <c r="T108" s="12">
        <f t="shared" si="9"/>
        <v>41001.776631944449</v>
      </c>
      <c r="U108">
        <f t="shared" si="10"/>
        <v>2012</v>
      </c>
      <c r="V108" s="18">
        <f t="shared" si="11"/>
        <v>14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8308</v>
      </c>
      <c r="P109" t="s">
        <v>8310</v>
      </c>
      <c r="Q109">
        <f t="shared" si="7"/>
        <v>102</v>
      </c>
      <c r="R109">
        <f t="shared" si="6"/>
        <v>111.38</v>
      </c>
      <c r="S109" s="12">
        <f t="shared" si="8"/>
        <v>40635.982488425929</v>
      </c>
      <c r="T109" s="12">
        <f t="shared" si="9"/>
        <v>40657.982488425929</v>
      </c>
      <c r="U109">
        <f t="shared" si="10"/>
        <v>2011</v>
      </c>
      <c r="V109" s="18">
        <f t="shared" si="11"/>
        <v>22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8308</v>
      </c>
      <c r="P110" t="s">
        <v>8310</v>
      </c>
      <c r="Q110">
        <f t="shared" si="7"/>
        <v>247</v>
      </c>
      <c r="R110">
        <f t="shared" si="6"/>
        <v>78.72</v>
      </c>
      <c r="S110" s="12">
        <f t="shared" si="8"/>
        <v>41365.613078703704</v>
      </c>
      <c r="T110" s="12">
        <f t="shared" si="9"/>
        <v>41425.613078703704</v>
      </c>
      <c r="U110">
        <f t="shared" si="10"/>
        <v>2013</v>
      </c>
      <c r="V110" s="18">
        <f t="shared" si="11"/>
        <v>60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8308</v>
      </c>
      <c r="P111" t="s">
        <v>8310</v>
      </c>
      <c r="Q111">
        <f t="shared" si="7"/>
        <v>220</v>
      </c>
      <c r="R111">
        <f t="shared" si="6"/>
        <v>46.7</v>
      </c>
      <c r="S111" s="12">
        <f t="shared" si="8"/>
        <v>40570.025810185187</v>
      </c>
      <c r="T111" s="12">
        <f t="shared" si="9"/>
        <v>40600.025810185187</v>
      </c>
      <c r="U111">
        <f t="shared" si="10"/>
        <v>2011</v>
      </c>
      <c r="V111" s="18">
        <f t="shared" si="11"/>
        <v>30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8308</v>
      </c>
      <c r="P112" t="s">
        <v>8310</v>
      </c>
      <c r="Q112">
        <f t="shared" si="7"/>
        <v>131</v>
      </c>
      <c r="R112">
        <f t="shared" si="6"/>
        <v>65.38</v>
      </c>
      <c r="S112" s="12">
        <f t="shared" si="8"/>
        <v>41557.949687500004</v>
      </c>
      <c r="T112" s="12">
        <f t="shared" si="9"/>
        <v>41592.249305555553</v>
      </c>
      <c r="U112">
        <f t="shared" si="10"/>
        <v>2013</v>
      </c>
      <c r="V112" s="18">
        <f t="shared" si="11"/>
        <v>34.299618055555555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8308</v>
      </c>
      <c r="P113" t="s">
        <v>8310</v>
      </c>
      <c r="Q113">
        <f t="shared" si="7"/>
        <v>155</v>
      </c>
      <c r="R113">
        <f t="shared" si="6"/>
        <v>102.08</v>
      </c>
      <c r="S113" s="12">
        <f t="shared" si="8"/>
        <v>42125.333182870367</v>
      </c>
      <c r="T113" s="12">
        <f t="shared" si="9"/>
        <v>42155.333182870367</v>
      </c>
      <c r="U113">
        <f t="shared" si="10"/>
        <v>2015</v>
      </c>
      <c r="V113" s="18">
        <f t="shared" si="11"/>
        <v>30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8308</v>
      </c>
      <c r="P114" t="s">
        <v>8310</v>
      </c>
      <c r="Q114">
        <f t="shared" si="7"/>
        <v>104</v>
      </c>
      <c r="R114">
        <f t="shared" si="6"/>
        <v>64.2</v>
      </c>
      <c r="S114" s="12">
        <f t="shared" si="8"/>
        <v>41718.043032407404</v>
      </c>
      <c r="T114" s="12">
        <f t="shared" si="9"/>
        <v>41742.083333333336</v>
      </c>
      <c r="U114">
        <f t="shared" si="10"/>
        <v>2014</v>
      </c>
      <c r="V114" s="18">
        <f t="shared" si="11"/>
        <v>24.040300925925923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8308</v>
      </c>
      <c r="P115" t="s">
        <v>8310</v>
      </c>
      <c r="Q115">
        <f t="shared" si="7"/>
        <v>141</v>
      </c>
      <c r="R115">
        <f t="shared" si="6"/>
        <v>90.38</v>
      </c>
      <c r="S115" s="12">
        <f t="shared" si="8"/>
        <v>40753.758425925924</v>
      </c>
      <c r="T115" s="12">
        <f t="shared" si="9"/>
        <v>40761.625</v>
      </c>
      <c r="U115">
        <f t="shared" si="10"/>
        <v>2011</v>
      </c>
      <c r="V115" s="18">
        <f t="shared" si="11"/>
        <v>7.8665740740740739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8308</v>
      </c>
      <c r="P116" t="s">
        <v>8310</v>
      </c>
      <c r="Q116">
        <f t="shared" si="7"/>
        <v>103</v>
      </c>
      <c r="R116">
        <f t="shared" si="6"/>
        <v>88.57</v>
      </c>
      <c r="S116" s="12">
        <f t="shared" si="8"/>
        <v>40861.27416666667</v>
      </c>
      <c r="T116" s="12">
        <f t="shared" si="9"/>
        <v>40921.27416666667</v>
      </c>
      <c r="U116">
        <f t="shared" si="10"/>
        <v>2011</v>
      </c>
      <c r="V116" s="18">
        <f t="shared" si="11"/>
        <v>60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8308</v>
      </c>
      <c r="P117" t="s">
        <v>8310</v>
      </c>
      <c r="Q117">
        <f t="shared" si="7"/>
        <v>140</v>
      </c>
      <c r="R117">
        <f t="shared" si="6"/>
        <v>28.73</v>
      </c>
      <c r="S117" s="12">
        <f t="shared" si="8"/>
        <v>40918.738935185182</v>
      </c>
      <c r="T117" s="12">
        <f t="shared" si="9"/>
        <v>40943.738935185182</v>
      </c>
      <c r="U117">
        <f t="shared" si="10"/>
        <v>2012</v>
      </c>
      <c r="V117" s="18">
        <f t="shared" si="11"/>
        <v>25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8308</v>
      </c>
      <c r="P118" t="s">
        <v>8310</v>
      </c>
      <c r="Q118">
        <f t="shared" si="7"/>
        <v>114</v>
      </c>
      <c r="R118">
        <f t="shared" si="6"/>
        <v>69.790000000000006</v>
      </c>
      <c r="S118" s="12">
        <f t="shared" si="8"/>
        <v>40595.497164351851</v>
      </c>
      <c r="T118" s="12">
        <f t="shared" si="9"/>
        <v>40641.455497685187</v>
      </c>
      <c r="U118">
        <f t="shared" si="10"/>
        <v>2011</v>
      </c>
      <c r="V118" s="18">
        <f t="shared" si="11"/>
        <v>45.958333333333336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8308</v>
      </c>
      <c r="P119" t="s">
        <v>8310</v>
      </c>
      <c r="Q119">
        <f t="shared" si="7"/>
        <v>100</v>
      </c>
      <c r="R119">
        <f t="shared" si="6"/>
        <v>167.49</v>
      </c>
      <c r="S119" s="12">
        <f t="shared" si="8"/>
        <v>40248.834999999999</v>
      </c>
      <c r="T119" s="12">
        <f t="shared" si="9"/>
        <v>40338.791666666664</v>
      </c>
      <c r="U119">
        <f t="shared" si="10"/>
        <v>2010</v>
      </c>
      <c r="V119" s="18">
        <f t="shared" si="11"/>
        <v>89.956666666666663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8308</v>
      </c>
      <c r="P120" t="s">
        <v>8310</v>
      </c>
      <c r="Q120">
        <f t="shared" si="7"/>
        <v>113</v>
      </c>
      <c r="R120">
        <f t="shared" si="6"/>
        <v>144.91</v>
      </c>
      <c r="S120" s="12">
        <f t="shared" si="8"/>
        <v>40723.053657407407</v>
      </c>
      <c r="T120" s="12">
        <f t="shared" si="9"/>
        <v>40753.053657407407</v>
      </c>
      <c r="U120">
        <f t="shared" si="10"/>
        <v>2011</v>
      </c>
      <c r="V120" s="18">
        <f t="shared" si="11"/>
        <v>30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8308</v>
      </c>
      <c r="P121" t="s">
        <v>8310</v>
      </c>
      <c r="Q121">
        <f t="shared" si="7"/>
        <v>105</v>
      </c>
      <c r="R121">
        <f t="shared" si="6"/>
        <v>91.84</v>
      </c>
      <c r="S121" s="12">
        <f t="shared" si="8"/>
        <v>40739.069282407407</v>
      </c>
      <c r="T121" s="12">
        <f t="shared" si="9"/>
        <v>40768.958333333336</v>
      </c>
      <c r="U121">
        <f t="shared" si="10"/>
        <v>2011</v>
      </c>
      <c r="V121" s="18">
        <f t="shared" si="11"/>
        <v>29.889050925925925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8308</v>
      </c>
      <c r="P122" t="s">
        <v>8311</v>
      </c>
      <c r="Q122">
        <f t="shared" si="7"/>
        <v>0</v>
      </c>
      <c r="R122">
        <f t="shared" si="6"/>
        <v>10</v>
      </c>
      <c r="S122" s="12">
        <f t="shared" si="8"/>
        <v>42616.049849537041</v>
      </c>
      <c r="T122" s="12">
        <f t="shared" si="9"/>
        <v>42646.049849537041</v>
      </c>
      <c r="U122">
        <f t="shared" si="10"/>
        <v>2016</v>
      </c>
      <c r="V122" s="18">
        <f t="shared" si="11"/>
        <v>30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8308</v>
      </c>
      <c r="P123" t="s">
        <v>8311</v>
      </c>
      <c r="Q123">
        <f t="shared" si="7"/>
        <v>0</v>
      </c>
      <c r="R123">
        <f t="shared" si="6"/>
        <v>1</v>
      </c>
      <c r="S123" s="12">
        <f t="shared" si="8"/>
        <v>42096.704976851848</v>
      </c>
      <c r="T123" s="12">
        <f t="shared" si="9"/>
        <v>42112.427777777775</v>
      </c>
      <c r="U123">
        <f t="shared" si="10"/>
        <v>2015</v>
      </c>
      <c r="V123" s="18">
        <f t="shared" si="11"/>
        <v>15.722800925925926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8308</v>
      </c>
      <c r="P124" t="s">
        <v>8311</v>
      </c>
      <c r="Q124">
        <f t="shared" si="7"/>
        <v>0</v>
      </c>
      <c r="R124">
        <f t="shared" si="6"/>
        <v>0</v>
      </c>
      <c r="S124" s="12">
        <f t="shared" si="8"/>
        <v>42593.431793981479</v>
      </c>
      <c r="T124" s="12">
        <f t="shared" si="9"/>
        <v>42653.431793981479</v>
      </c>
      <c r="U124">
        <f t="shared" si="10"/>
        <v>2016</v>
      </c>
      <c r="V124" s="18">
        <f t="shared" si="11"/>
        <v>60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8308</v>
      </c>
      <c r="P125" t="s">
        <v>8311</v>
      </c>
      <c r="Q125">
        <f t="shared" si="7"/>
        <v>0</v>
      </c>
      <c r="R125">
        <f t="shared" si="6"/>
        <v>25.17</v>
      </c>
      <c r="S125" s="12">
        <f t="shared" si="8"/>
        <v>41904.781990740739</v>
      </c>
      <c r="T125" s="12">
        <f t="shared" si="9"/>
        <v>41940.916666666664</v>
      </c>
      <c r="U125">
        <f t="shared" si="10"/>
        <v>2014</v>
      </c>
      <c r="V125" s="18">
        <f t="shared" si="11"/>
        <v>36.134675925925926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8308</v>
      </c>
      <c r="P126" t="s">
        <v>8311</v>
      </c>
      <c r="Q126">
        <f t="shared" si="7"/>
        <v>0</v>
      </c>
      <c r="R126">
        <f t="shared" si="6"/>
        <v>0</v>
      </c>
      <c r="S126" s="12">
        <f t="shared" si="8"/>
        <v>42114.928726851853</v>
      </c>
      <c r="T126" s="12">
        <f t="shared" si="9"/>
        <v>42139.928726851853</v>
      </c>
      <c r="U126">
        <f t="shared" si="10"/>
        <v>2015</v>
      </c>
      <c r="V126" s="18">
        <f t="shared" si="11"/>
        <v>25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8308</v>
      </c>
      <c r="P127" t="s">
        <v>8311</v>
      </c>
      <c r="Q127">
        <f t="shared" si="7"/>
        <v>14</v>
      </c>
      <c r="R127">
        <f t="shared" si="6"/>
        <v>11.67</v>
      </c>
      <c r="S127" s="12">
        <f t="shared" si="8"/>
        <v>42709.993981481486</v>
      </c>
      <c r="T127" s="12">
        <f t="shared" si="9"/>
        <v>42769.993981481486</v>
      </c>
      <c r="U127">
        <f t="shared" si="10"/>
        <v>2016</v>
      </c>
      <c r="V127" s="18">
        <f t="shared" si="11"/>
        <v>60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8308</v>
      </c>
      <c r="P128" t="s">
        <v>8311</v>
      </c>
      <c r="Q128">
        <f t="shared" si="7"/>
        <v>6</v>
      </c>
      <c r="R128">
        <f t="shared" si="6"/>
        <v>106.69</v>
      </c>
      <c r="S128" s="12">
        <f t="shared" si="8"/>
        <v>42135.589548611111</v>
      </c>
      <c r="T128" s="12">
        <f t="shared" si="9"/>
        <v>42166.083333333328</v>
      </c>
      <c r="U128">
        <f t="shared" si="10"/>
        <v>2015</v>
      </c>
      <c r="V128" s="18">
        <f t="shared" si="11"/>
        <v>30.493784722222227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8308</v>
      </c>
      <c r="P129" t="s">
        <v>8311</v>
      </c>
      <c r="Q129">
        <f t="shared" si="7"/>
        <v>2</v>
      </c>
      <c r="R129">
        <f t="shared" si="6"/>
        <v>47.5</v>
      </c>
      <c r="S129" s="12">
        <f t="shared" si="8"/>
        <v>42067.62431712963</v>
      </c>
      <c r="T129" s="12">
        <f t="shared" si="9"/>
        <v>42097.582650462966</v>
      </c>
      <c r="U129">
        <f t="shared" si="10"/>
        <v>2015</v>
      </c>
      <c r="V129" s="18">
        <f t="shared" si="11"/>
        <v>29.958333333333332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8308</v>
      </c>
      <c r="P130" t="s">
        <v>8311</v>
      </c>
      <c r="Q130">
        <f t="shared" si="7"/>
        <v>2</v>
      </c>
      <c r="R130">
        <f t="shared" ref="R130:R193" si="12">IFERROR(ROUND(E130/L130,2),0)</f>
        <v>311.17</v>
      </c>
      <c r="S130" s="12">
        <f t="shared" si="8"/>
        <v>42628.22792824074</v>
      </c>
      <c r="T130" s="12">
        <f t="shared" si="9"/>
        <v>42663.22792824074</v>
      </c>
      <c r="U130">
        <f t="shared" si="10"/>
        <v>2016</v>
      </c>
      <c r="V130" s="18">
        <f t="shared" si="11"/>
        <v>35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8308</v>
      </c>
      <c r="P131" t="s">
        <v>8311</v>
      </c>
      <c r="Q131">
        <f t="shared" ref="Q131:Q194" si="13">ROUND(E131/D131*100,0)</f>
        <v>0</v>
      </c>
      <c r="R131">
        <f t="shared" si="12"/>
        <v>0</v>
      </c>
      <c r="S131" s="12">
        <f t="shared" ref="S131:S194" si="14">(((J131/60)/60)/24)+DATE(1970,1,1)</f>
        <v>41882.937303240738</v>
      </c>
      <c r="T131" s="12">
        <f t="shared" ref="T131:T194" si="15">(((I131/60)/60)/24)+DATE(1970,1,1)</f>
        <v>41942.937303240738</v>
      </c>
      <c r="U131">
        <f t="shared" ref="U131:U194" si="16">YEAR(S131)</f>
        <v>2014</v>
      </c>
      <c r="V131" s="18">
        <f t="shared" ref="V131:V194" si="17">(I131-J131)/60/60/24</f>
        <v>60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8308</v>
      </c>
      <c r="P132" t="s">
        <v>8311</v>
      </c>
      <c r="Q132">
        <f t="shared" si="13"/>
        <v>0</v>
      </c>
      <c r="R132">
        <f t="shared" si="12"/>
        <v>0</v>
      </c>
      <c r="S132" s="12">
        <f t="shared" si="14"/>
        <v>41778.915416666663</v>
      </c>
      <c r="T132" s="12">
        <f t="shared" si="15"/>
        <v>41806.844444444447</v>
      </c>
      <c r="U132">
        <f t="shared" si="16"/>
        <v>2014</v>
      </c>
      <c r="V132" s="18">
        <f t="shared" si="17"/>
        <v>27.92902777777778</v>
      </c>
    </row>
    <row r="133" spans="1:22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8308</v>
      </c>
      <c r="P133" t="s">
        <v>8311</v>
      </c>
      <c r="Q133">
        <f t="shared" si="13"/>
        <v>0</v>
      </c>
      <c r="R133">
        <f t="shared" si="12"/>
        <v>0</v>
      </c>
      <c r="S133" s="12">
        <f t="shared" si="14"/>
        <v>42541.837511574078</v>
      </c>
      <c r="T133" s="12">
        <f t="shared" si="15"/>
        <v>42557</v>
      </c>
      <c r="U133">
        <f t="shared" si="16"/>
        <v>2016</v>
      </c>
      <c r="V133" s="18">
        <f t="shared" si="17"/>
        <v>15.162488425925927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8308</v>
      </c>
      <c r="P134" t="s">
        <v>8311</v>
      </c>
      <c r="Q134">
        <f t="shared" si="13"/>
        <v>10</v>
      </c>
      <c r="R134">
        <f t="shared" si="12"/>
        <v>94.51</v>
      </c>
      <c r="S134" s="12">
        <f t="shared" si="14"/>
        <v>41905.812581018516</v>
      </c>
      <c r="T134" s="12">
        <f t="shared" si="15"/>
        <v>41950.854247685187</v>
      </c>
      <c r="U134">
        <f t="shared" si="16"/>
        <v>2014</v>
      </c>
      <c r="V134" s="18">
        <f t="shared" si="17"/>
        <v>45.041666666666664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8308</v>
      </c>
      <c r="P135" t="s">
        <v>8311</v>
      </c>
      <c r="Q135">
        <f t="shared" si="13"/>
        <v>0</v>
      </c>
      <c r="R135">
        <f t="shared" si="12"/>
        <v>0</v>
      </c>
      <c r="S135" s="12">
        <f t="shared" si="14"/>
        <v>42491.80768518518</v>
      </c>
      <c r="T135" s="12">
        <f t="shared" si="15"/>
        <v>42521.729861111111</v>
      </c>
      <c r="U135">
        <f t="shared" si="16"/>
        <v>2016</v>
      </c>
      <c r="V135" s="18">
        <f t="shared" si="17"/>
        <v>29.922175925925927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8308</v>
      </c>
      <c r="P136" t="s">
        <v>8311</v>
      </c>
      <c r="Q136">
        <f t="shared" si="13"/>
        <v>0</v>
      </c>
      <c r="R136">
        <f t="shared" si="12"/>
        <v>0</v>
      </c>
      <c r="S136" s="12">
        <f t="shared" si="14"/>
        <v>42221.909930555557</v>
      </c>
      <c r="T136" s="12">
        <f t="shared" si="15"/>
        <v>42251.708333333328</v>
      </c>
      <c r="U136">
        <f t="shared" si="16"/>
        <v>2015</v>
      </c>
      <c r="V136" s="18">
        <f t="shared" si="17"/>
        <v>29.798402777777778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8308</v>
      </c>
      <c r="P137" t="s">
        <v>8311</v>
      </c>
      <c r="Q137">
        <f t="shared" si="13"/>
        <v>13</v>
      </c>
      <c r="R137">
        <f t="shared" si="12"/>
        <v>80.599999999999994</v>
      </c>
      <c r="S137" s="12">
        <f t="shared" si="14"/>
        <v>41788.381909722222</v>
      </c>
      <c r="T137" s="12">
        <f t="shared" si="15"/>
        <v>41821.791666666664</v>
      </c>
      <c r="U137">
        <f t="shared" si="16"/>
        <v>2014</v>
      </c>
      <c r="V137" s="18">
        <f t="shared" si="17"/>
        <v>33.409756944444446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8308</v>
      </c>
      <c r="P138" t="s">
        <v>8311</v>
      </c>
      <c r="Q138">
        <f t="shared" si="13"/>
        <v>0</v>
      </c>
      <c r="R138">
        <f t="shared" si="12"/>
        <v>0</v>
      </c>
      <c r="S138" s="12">
        <f t="shared" si="14"/>
        <v>42096.410115740742</v>
      </c>
      <c r="T138" s="12">
        <f t="shared" si="15"/>
        <v>42140.427777777775</v>
      </c>
      <c r="U138">
        <f t="shared" si="16"/>
        <v>2015</v>
      </c>
      <c r="V138" s="18">
        <f t="shared" si="17"/>
        <v>44.017662037037042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8308</v>
      </c>
      <c r="P139" t="s">
        <v>8311</v>
      </c>
      <c r="Q139">
        <f t="shared" si="13"/>
        <v>0</v>
      </c>
      <c r="R139">
        <f t="shared" si="12"/>
        <v>0</v>
      </c>
      <c r="S139" s="12">
        <f t="shared" si="14"/>
        <v>42239.573993055557</v>
      </c>
      <c r="T139" s="12">
        <f t="shared" si="15"/>
        <v>42289.573993055557</v>
      </c>
      <c r="U139">
        <f t="shared" si="16"/>
        <v>2015</v>
      </c>
      <c r="V139" s="18">
        <f t="shared" si="17"/>
        <v>50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8308</v>
      </c>
      <c r="P140" t="s">
        <v>8311</v>
      </c>
      <c r="Q140">
        <f t="shared" si="13"/>
        <v>3</v>
      </c>
      <c r="R140">
        <f t="shared" si="12"/>
        <v>81.239999999999995</v>
      </c>
      <c r="S140" s="12">
        <f t="shared" si="14"/>
        <v>42186.257418981477</v>
      </c>
      <c r="T140" s="12">
        <f t="shared" si="15"/>
        <v>42217.207638888889</v>
      </c>
      <c r="U140">
        <f t="shared" si="16"/>
        <v>2015</v>
      </c>
      <c r="V140" s="18">
        <f t="shared" si="17"/>
        <v>30.950219907407405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8308</v>
      </c>
      <c r="P141" t="s">
        <v>8311</v>
      </c>
      <c r="Q141">
        <f t="shared" si="13"/>
        <v>100</v>
      </c>
      <c r="R141">
        <f t="shared" si="12"/>
        <v>500</v>
      </c>
      <c r="S141" s="12">
        <f t="shared" si="14"/>
        <v>42187.920972222222</v>
      </c>
      <c r="T141" s="12">
        <f t="shared" si="15"/>
        <v>42197.920972222222</v>
      </c>
      <c r="U141">
        <f t="shared" si="16"/>
        <v>2015</v>
      </c>
      <c r="V141" s="18">
        <f t="shared" si="17"/>
        <v>10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8308</v>
      </c>
      <c r="P142" t="s">
        <v>8311</v>
      </c>
      <c r="Q142">
        <f t="shared" si="13"/>
        <v>0</v>
      </c>
      <c r="R142">
        <f t="shared" si="12"/>
        <v>0</v>
      </c>
      <c r="S142" s="12">
        <f t="shared" si="14"/>
        <v>42053.198287037041</v>
      </c>
      <c r="T142" s="12">
        <f t="shared" si="15"/>
        <v>42083.15662037037</v>
      </c>
      <c r="U142">
        <f t="shared" si="16"/>
        <v>2015</v>
      </c>
      <c r="V142" s="18">
        <f t="shared" si="17"/>
        <v>29.958333333333332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8308</v>
      </c>
      <c r="P143" t="s">
        <v>8311</v>
      </c>
      <c r="Q143">
        <f t="shared" si="13"/>
        <v>11</v>
      </c>
      <c r="R143">
        <f t="shared" si="12"/>
        <v>46.18</v>
      </c>
      <c r="S143" s="12">
        <f t="shared" si="14"/>
        <v>42110.153043981481</v>
      </c>
      <c r="T143" s="12">
        <f t="shared" si="15"/>
        <v>42155.153043981481</v>
      </c>
      <c r="U143">
        <f t="shared" si="16"/>
        <v>2015</v>
      </c>
      <c r="V143" s="18">
        <f t="shared" si="17"/>
        <v>45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8308</v>
      </c>
      <c r="P144" t="s">
        <v>8311</v>
      </c>
      <c r="Q144">
        <f t="shared" si="13"/>
        <v>0</v>
      </c>
      <c r="R144">
        <f t="shared" si="12"/>
        <v>10</v>
      </c>
      <c r="S144" s="12">
        <f t="shared" si="14"/>
        <v>41938.893263888887</v>
      </c>
      <c r="T144" s="12">
        <f t="shared" si="15"/>
        <v>41959.934930555552</v>
      </c>
      <c r="U144">
        <f t="shared" si="16"/>
        <v>2014</v>
      </c>
      <c r="V144" s="18">
        <f t="shared" si="17"/>
        <v>21.041666666666668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8308</v>
      </c>
      <c r="P145" t="s">
        <v>8311</v>
      </c>
      <c r="Q145">
        <f t="shared" si="13"/>
        <v>0</v>
      </c>
      <c r="R145">
        <f t="shared" si="12"/>
        <v>0</v>
      </c>
      <c r="S145" s="12">
        <f t="shared" si="14"/>
        <v>42559.064143518524</v>
      </c>
      <c r="T145" s="12">
        <f t="shared" si="15"/>
        <v>42616.246527777781</v>
      </c>
      <c r="U145">
        <f t="shared" si="16"/>
        <v>2016</v>
      </c>
      <c r="V145" s="18">
        <f t="shared" si="17"/>
        <v>57.182384259259258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8308</v>
      </c>
      <c r="P146" t="s">
        <v>8311</v>
      </c>
      <c r="Q146">
        <f t="shared" si="13"/>
        <v>28</v>
      </c>
      <c r="R146">
        <f t="shared" si="12"/>
        <v>55.95</v>
      </c>
      <c r="S146" s="12">
        <f t="shared" si="14"/>
        <v>42047.762407407412</v>
      </c>
      <c r="T146" s="12">
        <f t="shared" si="15"/>
        <v>42107.72074074074</v>
      </c>
      <c r="U146">
        <f t="shared" si="16"/>
        <v>2015</v>
      </c>
      <c r="V146" s="18">
        <f t="shared" si="17"/>
        <v>59.958333333333336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8308</v>
      </c>
      <c r="P147" t="s">
        <v>8311</v>
      </c>
      <c r="Q147">
        <f t="shared" si="13"/>
        <v>8</v>
      </c>
      <c r="R147">
        <f t="shared" si="12"/>
        <v>37.56</v>
      </c>
      <c r="S147" s="12">
        <f t="shared" si="14"/>
        <v>42200.542268518519</v>
      </c>
      <c r="T147" s="12">
        <f t="shared" si="15"/>
        <v>42227.542268518519</v>
      </c>
      <c r="U147">
        <f t="shared" si="16"/>
        <v>2015</v>
      </c>
      <c r="V147" s="18">
        <f t="shared" si="17"/>
        <v>27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8308</v>
      </c>
      <c r="P148" t="s">
        <v>8311</v>
      </c>
      <c r="Q148">
        <f t="shared" si="13"/>
        <v>1</v>
      </c>
      <c r="R148">
        <f t="shared" si="12"/>
        <v>38.33</v>
      </c>
      <c r="S148" s="12">
        <f t="shared" si="14"/>
        <v>42693.016180555554</v>
      </c>
      <c r="T148" s="12">
        <f t="shared" si="15"/>
        <v>42753.016180555554</v>
      </c>
      <c r="U148">
        <f t="shared" si="16"/>
        <v>2016</v>
      </c>
      <c r="V148" s="18">
        <f t="shared" si="17"/>
        <v>60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8308</v>
      </c>
      <c r="P149" t="s">
        <v>8311</v>
      </c>
      <c r="Q149">
        <f t="shared" si="13"/>
        <v>0</v>
      </c>
      <c r="R149">
        <f t="shared" si="12"/>
        <v>0</v>
      </c>
      <c r="S149" s="12">
        <f t="shared" si="14"/>
        <v>41969.767824074079</v>
      </c>
      <c r="T149" s="12">
        <f t="shared" si="15"/>
        <v>42012.762499999997</v>
      </c>
      <c r="U149">
        <f t="shared" si="16"/>
        <v>2014</v>
      </c>
      <c r="V149" s="18">
        <f t="shared" si="17"/>
        <v>42.994675925925925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8308</v>
      </c>
      <c r="P150" t="s">
        <v>8311</v>
      </c>
      <c r="Q150">
        <f t="shared" si="13"/>
        <v>0</v>
      </c>
      <c r="R150">
        <f t="shared" si="12"/>
        <v>20</v>
      </c>
      <c r="S150" s="12">
        <f t="shared" si="14"/>
        <v>42397.281666666662</v>
      </c>
      <c r="T150" s="12">
        <f t="shared" si="15"/>
        <v>42427.281666666662</v>
      </c>
      <c r="U150">
        <f t="shared" si="16"/>
        <v>2016</v>
      </c>
      <c r="V150" s="18">
        <f t="shared" si="17"/>
        <v>30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8308</v>
      </c>
      <c r="P151" t="s">
        <v>8311</v>
      </c>
      <c r="Q151">
        <f t="shared" si="13"/>
        <v>1</v>
      </c>
      <c r="R151">
        <f t="shared" si="12"/>
        <v>15.33</v>
      </c>
      <c r="S151" s="12">
        <f t="shared" si="14"/>
        <v>41968.172106481477</v>
      </c>
      <c r="T151" s="12">
        <f t="shared" si="15"/>
        <v>41998.333333333328</v>
      </c>
      <c r="U151">
        <f t="shared" si="16"/>
        <v>2014</v>
      </c>
      <c r="V151" s="18">
        <f t="shared" si="17"/>
        <v>30.16122685185185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8308</v>
      </c>
      <c r="P152" t="s">
        <v>8311</v>
      </c>
      <c r="Q152">
        <f t="shared" si="13"/>
        <v>23</v>
      </c>
      <c r="R152">
        <f t="shared" si="12"/>
        <v>449.43</v>
      </c>
      <c r="S152" s="12">
        <f t="shared" si="14"/>
        <v>42090.161828703705</v>
      </c>
      <c r="T152" s="12">
        <f t="shared" si="15"/>
        <v>42150.161828703705</v>
      </c>
      <c r="U152">
        <f t="shared" si="16"/>
        <v>2015</v>
      </c>
      <c r="V152" s="18">
        <f t="shared" si="17"/>
        <v>60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8308</v>
      </c>
      <c r="P153" t="s">
        <v>8311</v>
      </c>
      <c r="Q153">
        <f t="shared" si="13"/>
        <v>0</v>
      </c>
      <c r="R153">
        <f t="shared" si="12"/>
        <v>28</v>
      </c>
      <c r="S153" s="12">
        <f t="shared" si="14"/>
        <v>42113.550821759258</v>
      </c>
      <c r="T153" s="12">
        <f t="shared" si="15"/>
        <v>42173.550821759258</v>
      </c>
      <c r="U153">
        <f t="shared" si="16"/>
        <v>2015</v>
      </c>
      <c r="V153" s="18">
        <f t="shared" si="17"/>
        <v>60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8308</v>
      </c>
      <c r="P154" t="s">
        <v>8311</v>
      </c>
      <c r="Q154">
        <f t="shared" si="13"/>
        <v>0</v>
      </c>
      <c r="R154">
        <f t="shared" si="12"/>
        <v>15</v>
      </c>
      <c r="S154" s="12">
        <f t="shared" si="14"/>
        <v>41875.077546296299</v>
      </c>
      <c r="T154" s="12">
        <f t="shared" si="15"/>
        <v>41905.077546296299</v>
      </c>
      <c r="U154">
        <f t="shared" si="16"/>
        <v>2014</v>
      </c>
      <c r="V154" s="18">
        <f t="shared" si="17"/>
        <v>30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8308</v>
      </c>
      <c r="P155" t="s">
        <v>8311</v>
      </c>
      <c r="Q155">
        <f t="shared" si="13"/>
        <v>1</v>
      </c>
      <c r="R155">
        <f t="shared" si="12"/>
        <v>35.9</v>
      </c>
      <c r="S155" s="12">
        <f t="shared" si="14"/>
        <v>41933.586157407408</v>
      </c>
      <c r="T155" s="12">
        <f t="shared" si="15"/>
        <v>41975.627824074079</v>
      </c>
      <c r="U155">
        <f t="shared" si="16"/>
        <v>2014</v>
      </c>
      <c r="V155" s="18">
        <f t="shared" si="17"/>
        <v>42.041666666666664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8308</v>
      </c>
      <c r="P156" t="s">
        <v>8311</v>
      </c>
      <c r="Q156">
        <f t="shared" si="13"/>
        <v>3</v>
      </c>
      <c r="R156">
        <f t="shared" si="12"/>
        <v>13.33</v>
      </c>
      <c r="S156" s="12">
        <f t="shared" si="14"/>
        <v>42115.547395833331</v>
      </c>
      <c r="T156" s="12">
        <f t="shared" si="15"/>
        <v>42158.547395833331</v>
      </c>
      <c r="U156">
        <f t="shared" si="16"/>
        <v>2015</v>
      </c>
      <c r="V156" s="18">
        <f t="shared" si="17"/>
        <v>43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8308</v>
      </c>
      <c r="P157" t="s">
        <v>8311</v>
      </c>
      <c r="Q157">
        <f t="shared" si="13"/>
        <v>0</v>
      </c>
      <c r="R157">
        <f t="shared" si="12"/>
        <v>20.25</v>
      </c>
      <c r="S157" s="12">
        <f t="shared" si="14"/>
        <v>42168.559432870374</v>
      </c>
      <c r="T157" s="12">
        <f t="shared" si="15"/>
        <v>42208.559432870374</v>
      </c>
      <c r="U157">
        <f t="shared" si="16"/>
        <v>2015</v>
      </c>
      <c r="V157" s="18">
        <f t="shared" si="17"/>
        <v>40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8308</v>
      </c>
      <c r="P158" t="s">
        <v>8311</v>
      </c>
      <c r="Q158">
        <f t="shared" si="13"/>
        <v>5</v>
      </c>
      <c r="R158">
        <f t="shared" si="12"/>
        <v>119</v>
      </c>
      <c r="S158" s="12">
        <f t="shared" si="14"/>
        <v>41794.124953703707</v>
      </c>
      <c r="T158" s="12">
        <f t="shared" si="15"/>
        <v>41854.124953703707</v>
      </c>
      <c r="U158">
        <f t="shared" si="16"/>
        <v>2014</v>
      </c>
      <c r="V158" s="18">
        <f t="shared" si="17"/>
        <v>60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8308</v>
      </c>
      <c r="P159" t="s">
        <v>8311</v>
      </c>
      <c r="Q159">
        <f t="shared" si="13"/>
        <v>0</v>
      </c>
      <c r="R159">
        <f t="shared" si="12"/>
        <v>4</v>
      </c>
      <c r="S159" s="12">
        <f t="shared" si="14"/>
        <v>42396.911712962959</v>
      </c>
      <c r="T159" s="12">
        <f t="shared" si="15"/>
        <v>42426.911712962959</v>
      </c>
      <c r="U159">
        <f t="shared" si="16"/>
        <v>2016</v>
      </c>
      <c r="V159" s="18">
        <f t="shared" si="17"/>
        <v>30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8308</v>
      </c>
      <c r="P160" t="s">
        <v>8311</v>
      </c>
      <c r="Q160">
        <f t="shared" si="13"/>
        <v>0</v>
      </c>
      <c r="R160">
        <f t="shared" si="12"/>
        <v>0</v>
      </c>
      <c r="S160" s="12">
        <f t="shared" si="14"/>
        <v>41904.07671296296</v>
      </c>
      <c r="T160" s="12">
        <f t="shared" si="15"/>
        <v>41934.07671296296</v>
      </c>
      <c r="U160">
        <f t="shared" si="16"/>
        <v>2014</v>
      </c>
      <c r="V160" s="18">
        <f t="shared" si="17"/>
        <v>30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8308</v>
      </c>
      <c r="P161" t="s">
        <v>8311</v>
      </c>
      <c r="Q161">
        <f t="shared" si="13"/>
        <v>0</v>
      </c>
      <c r="R161">
        <f t="shared" si="12"/>
        <v>10</v>
      </c>
      <c r="S161" s="12">
        <f t="shared" si="14"/>
        <v>42514.434548611112</v>
      </c>
      <c r="T161" s="12">
        <f t="shared" si="15"/>
        <v>42554.434548611112</v>
      </c>
      <c r="U161">
        <f t="shared" si="16"/>
        <v>2016</v>
      </c>
      <c r="V161" s="18">
        <f t="shared" si="17"/>
        <v>40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8308</v>
      </c>
      <c r="P162" t="s">
        <v>8312</v>
      </c>
      <c r="Q162">
        <f t="shared" si="13"/>
        <v>0</v>
      </c>
      <c r="R162">
        <f t="shared" si="12"/>
        <v>0</v>
      </c>
      <c r="S162" s="12">
        <f t="shared" si="14"/>
        <v>42171.913090277783</v>
      </c>
      <c r="T162" s="12">
        <f t="shared" si="15"/>
        <v>42231.913090277783</v>
      </c>
      <c r="U162">
        <f t="shared" si="16"/>
        <v>2015</v>
      </c>
      <c r="V162" s="18">
        <f t="shared" si="17"/>
        <v>60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8308</v>
      </c>
      <c r="P163" t="s">
        <v>8312</v>
      </c>
      <c r="Q163">
        <f t="shared" si="13"/>
        <v>0</v>
      </c>
      <c r="R163">
        <f t="shared" si="12"/>
        <v>5</v>
      </c>
      <c r="S163" s="12">
        <f t="shared" si="14"/>
        <v>41792.687442129631</v>
      </c>
      <c r="T163" s="12">
        <f t="shared" si="15"/>
        <v>41822.687442129631</v>
      </c>
      <c r="U163">
        <f t="shared" si="16"/>
        <v>2014</v>
      </c>
      <c r="V163" s="18">
        <f t="shared" si="17"/>
        <v>30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8308</v>
      </c>
      <c r="P164" t="s">
        <v>8312</v>
      </c>
      <c r="Q164">
        <f t="shared" si="13"/>
        <v>16</v>
      </c>
      <c r="R164">
        <f t="shared" si="12"/>
        <v>43.5</v>
      </c>
      <c r="S164" s="12">
        <f t="shared" si="14"/>
        <v>41835.126805555556</v>
      </c>
      <c r="T164" s="12">
        <f t="shared" si="15"/>
        <v>41867.987500000003</v>
      </c>
      <c r="U164">
        <f t="shared" si="16"/>
        <v>2014</v>
      </c>
      <c r="V164" s="18">
        <f t="shared" si="17"/>
        <v>32.860694444444441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8308</v>
      </c>
      <c r="P165" t="s">
        <v>8312</v>
      </c>
      <c r="Q165">
        <f t="shared" si="13"/>
        <v>0</v>
      </c>
      <c r="R165">
        <f t="shared" si="12"/>
        <v>0</v>
      </c>
      <c r="S165" s="12">
        <f t="shared" si="14"/>
        <v>42243.961273148147</v>
      </c>
      <c r="T165" s="12">
        <f t="shared" si="15"/>
        <v>42278</v>
      </c>
      <c r="U165">
        <f t="shared" si="16"/>
        <v>2015</v>
      </c>
      <c r="V165" s="18">
        <f t="shared" si="17"/>
        <v>34.038726851851855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8308</v>
      </c>
      <c r="P166" t="s">
        <v>8312</v>
      </c>
      <c r="Q166">
        <f t="shared" si="13"/>
        <v>1</v>
      </c>
      <c r="R166">
        <f t="shared" si="12"/>
        <v>91.43</v>
      </c>
      <c r="S166" s="12">
        <f t="shared" si="14"/>
        <v>41841.762743055559</v>
      </c>
      <c r="T166" s="12">
        <f t="shared" si="15"/>
        <v>41901.762743055559</v>
      </c>
      <c r="U166">
        <f t="shared" si="16"/>
        <v>2014</v>
      </c>
      <c r="V166" s="18">
        <f t="shared" si="17"/>
        <v>60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8308</v>
      </c>
      <c r="P167" t="s">
        <v>8312</v>
      </c>
      <c r="Q167">
        <f t="shared" si="13"/>
        <v>0</v>
      </c>
      <c r="R167">
        <f t="shared" si="12"/>
        <v>0</v>
      </c>
      <c r="S167" s="12">
        <f t="shared" si="14"/>
        <v>42351.658842592587</v>
      </c>
      <c r="T167" s="12">
        <f t="shared" si="15"/>
        <v>42381.658842592587</v>
      </c>
      <c r="U167">
        <f t="shared" si="16"/>
        <v>2015</v>
      </c>
      <c r="V167" s="18">
        <f t="shared" si="17"/>
        <v>30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8308</v>
      </c>
      <c r="P168" t="s">
        <v>8312</v>
      </c>
      <c r="Q168">
        <f t="shared" si="13"/>
        <v>60</v>
      </c>
      <c r="R168">
        <f t="shared" si="12"/>
        <v>3000</v>
      </c>
      <c r="S168" s="12">
        <f t="shared" si="14"/>
        <v>42721.075949074075</v>
      </c>
      <c r="T168" s="12">
        <f t="shared" si="15"/>
        <v>42751.075949074075</v>
      </c>
      <c r="U168">
        <f t="shared" si="16"/>
        <v>2016</v>
      </c>
      <c r="V168" s="18">
        <f t="shared" si="17"/>
        <v>30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8308</v>
      </c>
      <c r="P169" t="s">
        <v>8312</v>
      </c>
      <c r="Q169">
        <f t="shared" si="13"/>
        <v>0</v>
      </c>
      <c r="R169">
        <f t="shared" si="12"/>
        <v>5.5</v>
      </c>
      <c r="S169" s="12">
        <f t="shared" si="14"/>
        <v>42160.927488425921</v>
      </c>
      <c r="T169" s="12">
        <f t="shared" si="15"/>
        <v>42220.927488425921</v>
      </c>
      <c r="U169">
        <f t="shared" si="16"/>
        <v>2015</v>
      </c>
      <c r="V169" s="18">
        <f t="shared" si="17"/>
        <v>60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8308</v>
      </c>
      <c r="P170" t="s">
        <v>8312</v>
      </c>
      <c r="Q170">
        <f t="shared" si="13"/>
        <v>4</v>
      </c>
      <c r="R170">
        <f t="shared" si="12"/>
        <v>108.33</v>
      </c>
      <c r="S170" s="12">
        <f t="shared" si="14"/>
        <v>42052.83530092593</v>
      </c>
      <c r="T170" s="12">
        <f t="shared" si="15"/>
        <v>42082.793634259258</v>
      </c>
      <c r="U170">
        <f t="shared" si="16"/>
        <v>2015</v>
      </c>
      <c r="V170" s="18">
        <f t="shared" si="17"/>
        <v>29.958333333333332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8308</v>
      </c>
      <c r="P171" t="s">
        <v>8312</v>
      </c>
      <c r="Q171">
        <f t="shared" si="13"/>
        <v>22</v>
      </c>
      <c r="R171">
        <f t="shared" si="12"/>
        <v>56</v>
      </c>
      <c r="S171" s="12">
        <f t="shared" si="14"/>
        <v>41900.505312499998</v>
      </c>
      <c r="T171" s="12">
        <f t="shared" si="15"/>
        <v>41930.505312499998</v>
      </c>
      <c r="U171">
        <f t="shared" si="16"/>
        <v>2014</v>
      </c>
      <c r="V171" s="18">
        <f t="shared" si="17"/>
        <v>30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8308</v>
      </c>
      <c r="P172" t="s">
        <v>8312</v>
      </c>
      <c r="Q172">
        <f t="shared" si="13"/>
        <v>3</v>
      </c>
      <c r="R172">
        <f t="shared" si="12"/>
        <v>32.5</v>
      </c>
      <c r="S172" s="12">
        <f t="shared" si="14"/>
        <v>42216.977812500001</v>
      </c>
      <c r="T172" s="12">
        <f t="shared" si="15"/>
        <v>42246.227777777778</v>
      </c>
      <c r="U172">
        <f t="shared" si="16"/>
        <v>2015</v>
      </c>
      <c r="V172" s="18">
        <f t="shared" si="17"/>
        <v>29.249965277777775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8308</v>
      </c>
      <c r="P173" t="s">
        <v>8312</v>
      </c>
      <c r="Q173">
        <f t="shared" si="13"/>
        <v>0</v>
      </c>
      <c r="R173">
        <f t="shared" si="12"/>
        <v>1</v>
      </c>
      <c r="S173" s="12">
        <f t="shared" si="14"/>
        <v>42534.180717592593</v>
      </c>
      <c r="T173" s="12">
        <f t="shared" si="15"/>
        <v>42594.180717592593</v>
      </c>
      <c r="U173">
        <f t="shared" si="16"/>
        <v>2016</v>
      </c>
      <c r="V173" s="18">
        <f t="shared" si="17"/>
        <v>60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8308</v>
      </c>
      <c r="P174" t="s">
        <v>8312</v>
      </c>
      <c r="Q174">
        <f t="shared" si="13"/>
        <v>0</v>
      </c>
      <c r="R174">
        <f t="shared" si="12"/>
        <v>0</v>
      </c>
      <c r="S174" s="12">
        <f t="shared" si="14"/>
        <v>42047.394942129627</v>
      </c>
      <c r="T174" s="12">
        <f t="shared" si="15"/>
        <v>42082.353275462956</v>
      </c>
      <c r="U174">
        <f t="shared" si="16"/>
        <v>2015</v>
      </c>
      <c r="V174" s="18">
        <f t="shared" si="17"/>
        <v>34.958333333333336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8308</v>
      </c>
      <c r="P175" t="s">
        <v>8312</v>
      </c>
      <c r="Q175">
        <f t="shared" si="13"/>
        <v>0</v>
      </c>
      <c r="R175">
        <f t="shared" si="12"/>
        <v>0</v>
      </c>
      <c r="S175" s="12">
        <f t="shared" si="14"/>
        <v>42033.573009259257</v>
      </c>
      <c r="T175" s="12">
        <f t="shared" si="15"/>
        <v>42063.573009259257</v>
      </c>
      <c r="U175">
        <f t="shared" si="16"/>
        <v>2015</v>
      </c>
      <c r="V175" s="18">
        <f t="shared" si="17"/>
        <v>30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8308</v>
      </c>
      <c r="P176" t="s">
        <v>8312</v>
      </c>
      <c r="Q176">
        <f t="shared" si="13"/>
        <v>0</v>
      </c>
      <c r="R176">
        <f t="shared" si="12"/>
        <v>0</v>
      </c>
      <c r="S176" s="12">
        <f t="shared" si="14"/>
        <v>42072.758981481486</v>
      </c>
      <c r="T176" s="12">
        <f t="shared" si="15"/>
        <v>42132.758981481486</v>
      </c>
      <c r="U176">
        <f t="shared" si="16"/>
        <v>2015</v>
      </c>
      <c r="V176" s="18">
        <f t="shared" si="17"/>
        <v>60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8308</v>
      </c>
      <c r="P177" t="s">
        <v>8312</v>
      </c>
      <c r="Q177">
        <f t="shared" si="13"/>
        <v>6</v>
      </c>
      <c r="R177">
        <f t="shared" si="12"/>
        <v>49.88</v>
      </c>
      <c r="S177" s="12">
        <f t="shared" si="14"/>
        <v>41855.777905092589</v>
      </c>
      <c r="T177" s="12">
        <f t="shared" si="15"/>
        <v>41880.777905092589</v>
      </c>
      <c r="U177">
        <f t="shared" si="16"/>
        <v>2014</v>
      </c>
      <c r="V177" s="18">
        <f t="shared" si="17"/>
        <v>25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8308</v>
      </c>
      <c r="P178" t="s">
        <v>8312</v>
      </c>
      <c r="Q178">
        <f t="shared" si="13"/>
        <v>0</v>
      </c>
      <c r="R178">
        <f t="shared" si="12"/>
        <v>0</v>
      </c>
      <c r="S178" s="12">
        <f t="shared" si="14"/>
        <v>42191.824062500003</v>
      </c>
      <c r="T178" s="12">
        <f t="shared" si="15"/>
        <v>42221.824062500003</v>
      </c>
      <c r="U178">
        <f t="shared" si="16"/>
        <v>2015</v>
      </c>
      <c r="V178" s="18">
        <f t="shared" si="17"/>
        <v>30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8308</v>
      </c>
      <c r="P179" t="s">
        <v>8312</v>
      </c>
      <c r="Q179">
        <f t="shared" si="13"/>
        <v>40</v>
      </c>
      <c r="R179">
        <f t="shared" si="12"/>
        <v>25.71</v>
      </c>
      <c r="S179" s="12">
        <f t="shared" si="14"/>
        <v>42070.047754629632</v>
      </c>
      <c r="T179" s="12">
        <f t="shared" si="15"/>
        <v>42087.00608796296</v>
      </c>
      <c r="U179">
        <f t="shared" si="16"/>
        <v>2015</v>
      </c>
      <c r="V179" s="18">
        <f t="shared" si="17"/>
        <v>16.958333333333332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8308</v>
      </c>
      <c r="P180" t="s">
        <v>8312</v>
      </c>
      <c r="Q180">
        <f t="shared" si="13"/>
        <v>0</v>
      </c>
      <c r="R180">
        <f t="shared" si="12"/>
        <v>0</v>
      </c>
      <c r="S180" s="12">
        <f t="shared" si="14"/>
        <v>42304.955381944441</v>
      </c>
      <c r="T180" s="12">
        <f t="shared" si="15"/>
        <v>42334.997048611112</v>
      </c>
      <c r="U180">
        <f t="shared" si="16"/>
        <v>2015</v>
      </c>
      <c r="V180" s="18">
        <f t="shared" si="17"/>
        <v>30.041666666666668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8308</v>
      </c>
      <c r="P181" t="s">
        <v>8312</v>
      </c>
      <c r="Q181">
        <f t="shared" si="13"/>
        <v>20</v>
      </c>
      <c r="R181">
        <f t="shared" si="12"/>
        <v>100</v>
      </c>
      <c r="S181" s="12">
        <f t="shared" si="14"/>
        <v>42403.080497685187</v>
      </c>
      <c r="T181" s="12">
        <f t="shared" si="15"/>
        <v>42433.080497685187</v>
      </c>
      <c r="U181">
        <f t="shared" si="16"/>
        <v>2016</v>
      </c>
      <c r="V181" s="18">
        <f t="shared" si="17"/>
        <v>30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8308</v>
      </c>
      <c r="P182" t="s">
        <v>8312</v>
      </c>
      <c r="Q182">
        <f t="shared" si="13"/>
        <v>33</v>
      </c>
      <c r="R182">
        <f t="shared" si="12"/>
        <v>30.85</v>
      </c>
      <c r="S182" s="12">
        <f t="shared" si="14"/>
        <v>42067.991238425922</v>
      </c>
      <c r="T182" s="12">
        <f t="shared" si="15"/>
        <v>42107.791666666672</v>
      </c>
      <c r="U182">
        <f t="shared" si="16"/>
        <v>2015</v>
      </c>
      <c r="V182" s="18">
        <f t="shared" si="17"/>
        <v>39.800428240740743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8308</v>
      </c>
      <c r="P183" t="s">
        <v>8312</v>
      </c>
      <c r="Q183">
        <f t="shared" si="13"/>
        <v>21</v>
      </c>
      <c r="R183">
        <f t="shared" si="12"/>
        <v>180.5</v>
      </c>
      <c r="S183" s="12">
        <f t="shared" si="14"/>
        <v>42147.741840277777</v>
      </c>
      <c r="T183" s="12">
        <f t="shared" si="15"/>
        <v>42177.741840277777</v>
      </c>
      <c r="U183">
        <f t="shared" si="16"/>
        <v>2015</v>
      </c>
      <c r="V183" s="18">
        <f t="shared" si="17"/>
        <v>30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8308</v>
      </c>
      <c r="P184" t="s">
        <v>8312</v>
      </c>
      <c r="Q184">
        <f t="shared" si="13"/>
        <v>0</v>
      </c>
      <c r="R184">
        <f t="shared" si="12"/>
        <v>0</v>
      </c>
      <c r="S184" s="12">
        <f t="shared" si="14"/>
        <v>42712.011944444443</v>
      </c>
      <c r="T184" s="12">
        <f t="shared" si="15"/>
        <v>42742.011944444443</v>
      </c>
      <c r="U184">
        <f t="shared" si="16"/>
        <v>2016</v>
      </c>
      <c r="V184" s="18">
        <f t="shared" si="17"/>
        <v>30</v>
      </c>
    </row>
    <row r="185" spans="1:22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8308</v>
      </c>
      <c r="P185" t="s">
        <v>8312</v>
      </c>
      <c r="Q185">
        <f t="shared" si="13"/>
        <v>36</v>
      </c>
      <c r="R185">
        <f t="shared" si="12"/>
        <v>373.5</v>
      </c>
      <c r="S185" s="12">
        <f t="shared" si="14"/>
        <v>41939.810300925928</v>
      </c>
      <c r="T185" s="12">
        <f t="shared" si="15"/>
        <v>41969.851967592593</v>
      </c>
      <c r="U185">
        <f t="shared" si="16"/>
        <v>2014</v>
      </c>
      <c r="V185" s="18">
        <f t="shared" si="17"/>
        <v>30.041666666666668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8308</v>
      </c>
      <c r="P186" t="s">
        <v>8312</v>
      </c>
      <c r="Q186">
        <f t="shared" si="13"/>
        <v>3</v>
      </c>
      <c r="R186">
        <f t="shared" si="12"/>
        <v>25.5</v>
      </c>
      <c r="S186" s="12">
        <f t="shared" si="14"/>
        <v>41825.791226851856</v>
      </c>
      <c r="T186" s="12">
        <f t="shared" si="15"/>
        <v>41883.165972222225</v>
      </c>
      <c r="U186">
        <f t="shared" si="16"/>
        <v>2014</v>
      </c>
      <c r="V186" s="18">
        <f t="shared" si="17"/>
        <v>57.37474537037037</v>
      </c>
    </row>
    <row r="187" spans="1:22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8308</v>
      </c>
      <c r="P187" t="s">
        <v>8312</v>
      </c>
      <c r="Q187">
        <f t="shared" si="13"/>
        <v>6</v>
      </c>
      <c r="R187">
        <f t="shared" si="12"/>
        <v>220</v>
      </c>
      <c r="S187" s="12">
        <f t="shared" si="14"/>
        <v>42570.91133101852</v>
      </c>
      <c r="T187" s="12">
        <f t="shared" si="15"/>
        <v>42600.91133101852</v>
      </c>
      <c r="U187">
        <f t="shared" si="16"/>
        <v>2016</v>
      </c>
      <c r="V187" s="18">
        <f t="shared" si="17"/>
        <v>30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8308</v>
      </c>
      <c r="P188" t="s">
        <v>8312</v>
      </c>
      <c r="Q188">
        <f t="shared" si="13"/>
        <v>0</v>
      </c>
      <c r="R188">
        <f t="shared" si="12"/>
        <v>0</v>
      </c>
      <c r="S188" s="12">
        <f t="shared" si="14"/>
        <v>42767.812893518523</v>
      </c>
      <c r="T188" s="12">
        <f t="shared" si="15"/>
        <v>42797.833333333328</v>
      </c>
      <c r="U188">
        <f t="shared" si="16"/>
        <v>2017</v>
      </c>
      <c r="V188" s="18">
        <f t="shared" si="17"/>
        <v>30.020439814814818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8308</v>
      </c>
      <c r="P189" t="s">
        <v>8312</v>
      </c>
      <c r="Q189">
        <f t="shared" si="13"/>
        <v>16</v>
      </c>
      <c r="R189">
        <f t="shared" si="12"/>
        <v>160</v>
      </c>
      <c r="S189" s="12">
        <f t="shared" si="14"/>
        <v>42182.234456018516</v>
      </c>
      <c r="T189" s="12">
        <f t="shared" si="15"/>
        <v>42206.290972222225</v>
      </c>
      <c r="U189">
        <f t="shared" si="16"/>
        <v>2015</v>
      </c>
      <c r="V189" s="18">
        <f t="shared" si="17"/>
        <v>24.056516203703705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8308</v>
      </c>
      <c r="P190" t="s">
        <v>8312</v>
      </c>
      <c r="Q190">
        <f t="shared" si="13"/>
        <v>0</v>
      </c>
      <c r="R190">
        <f t="shared" si="12"/>
        <v>0</v>
      </c>
      <c r="S190" s="12">
        <f t="shared" si="14"/>
        <v>41857.18304398148</v>
      </c>
      <c r="T190" s="12">
        <f t="shared" si="15"/>
        <v>41887.18304398148</v>
      </c>
      <c r="U190">
        <f t="shared" si="16"/>
        <v>2014</v>
      </c>
      <c r="V190" s="18">
        <f t="shared" si="17"/>
        <v>30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8308</v>
      </c>
      <c r="P191" t="s">
        <v>8312</v>
      </c>
      <c r="Q191">
        <f t="shared" si="13"/>
        <v>0</v>
      </c>
      <c r="R191">
        <f t="shared" si="12"/>
        <v>69</v>
      </c>
      <c r="S191" s="12">
        <f t="shared" si="14"/>
        <v>42556.690706018519</v>
      </c>
      <c r="T191" s="12">
        <f t="shared" si="15"/>
        <v>42616.690706018519</v>
      </c>
      <c r="U191">
        <f t="shared" si="16"/>
        <v>2016</v>
      </c>
      <c r="V191" s="18">
        <f t="shared" si="17"/>
        <v>60</v>
      </c>
    </row>
    <row r="192" spans="1:22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8308</v>
      </c>
      <c r="P192" t="s">
        <v>8312</v>
      </c>
      <c r="Q192">
        <f t="shared" si="13"/>
        <v>0</v>
      </c>
      <c r="R192">
        <f t="shared" si="12"/>
        <v>50</v>
      </c>
      <c r="S192" s="12">
        <f t="shared" si="14"/>
        <v>42527.650995370372</v>
      </c>
      <c r="T192" s="12">
        <f t="shared" si="15"/>
        <v>42537.650995370372</v>
      </c>
      <c r="U192">
        <f t="shared" si="16"/>
        <v>2016</v>
      </c>
      <c r="V192" s="18">
        <f t="shared" si="17"/>
        <v>10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8308</v>
      </c>
      <c r="P193" t="s">
        <v>8312</v>
      </c>
      <c r="Q193">
        <f t="shared" si="13"/>
        <v>5</v>
      </c>
      <c r="R193">
        <f t="shared" si="12"/>
        <v>83.33</v>
      </c>
      <c r="S193" s="12">
        <f t="shared" si="14"/>
        <v>42239.441412037035</v>
      </c>
      <c r="T193" s="12">
        <f t="shared" si="15"/>
        <v>42279.441412037035</v>
      </c>
      <c r="U193">
        <f t="shared" si="16"/>
        <v>2015</v>
      </c>
      <c r="V193" s="18">
        <f t="shared" si="17"/>
        <v>40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8308</v>
      </c>
      <c r="P194" t="s">
        <v>8312</v>
      </c>
      <c r="Q194">
        <f t="shared" si="13"/>
        <v>0</v>
      </c>
      <c r="R194">
        <f t="shared" ref="R194:R257" si="18">IFERROR(ROUND(E194/L194,2),0)</f>
        <v>5.67</v>
      </c>
      <c r="S194" s="12">
        <f t="shared" si="14"/>
        <v>41899.792037037041</v>
      </c>
      <c r="T194" s="12">
        <f t="shared" si="15"/>
        <v>41929.792037037041</v>
      </c>
      <c r="U194">
        <f t="shared" si="16"/>
        <v>2014</v>
      </c>
      <c r="V194" s="18">
        <f t="shared" si="17"/>
        <v>30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8308</v>
      </c>
      <c r="P195" t="s">
        <v>8312</v>
      </c>
      <c r="Q195">
        <f t="shared" ref="Q195:Q258" si="19">ROUND(E195/D195*100,0)</f>
        <v>0</v>
      </c>
      <c r="R195">
        <f t="shared" si="18"/>
        <v>0</v>
      </c>
      <c r="S195" s="12">
        <f t="shared" ref="S195:S258" si="20">(((J195/60)/60)/24)+DATE(1970,1,1)</f>
        <v>41911.934791666667</v>
      </c>
      <c r="T195" s="12">
        <f t="shared" ref="T195:T258" si="21">(((I195/60)/60)/24)+DATE(1970,1,1)</f>
        <v>41971.976458333331</v>
      </c>
      <c r="U195">
        <f t="shared" ref="U195:U258" si="22">YEAR(S195)</f>
        <v>2014</v>
      </c>
      <c r="V195" s="18">
        <f t="shared" ref="V195:V258" si="23">(I195-J195)/60/60/24</f>
        <v>60.041666666666664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8308</v>
      </c>
      <c r="P196" t="s">
        <v>8312</v>
      </c>
      <c r="Q196">
        <f t="shared" si="19"/>
        <v>0</v>
      </c>
      <c r="R196">
        <f t="shared" si="18"/>
        <v>1</v>
      </c>
      <c r="S196" s="12">
        <f t="shared" si="20"/>
        <v>42375.996886574074</v>
      </c>
      <c r="T196" s="12">
        <f t="shared" si="21"/>
        <v>42435.996886574074</v>
      </c>
      <c r="U196">
        <f t="shared" si="22"/>
        <v>2016</v>
      </c>
      <c r="V196" s="18">
        <f t="shared" si="23"/>
        <v>60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8308</v>
      </c>
      <c r="P197" t="s">
        <v>8312</v>
      </c>
      <c r="Q197">
        <f t="shared" si="19"/>
        <v>0</v>
      </c>
      <c r="R197">
        <f t="shared" si="18"/>
        <v>0</v>
      </c>
      <c r="S197" s="12">
        <f t="shared" si="20"/>
        <v>42135.67050925926</v>
      </c>
      <c r="T197" s="12">
        <f t="shared" si="21"/>
        <v>42195.67050925926</v>
      </c>
      <c r="U197">
        <f t="shared" si="22"/>
        <v>2015</v>
      </c>
      <c r="V197" s="18">
        <f t="shared" si="23"/>
        <v>60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8308</v>
      </c>
      <c r="P198" t="s">
        <v>8312</v>
      </c>
      <c r="Q198">
        <f t="shared" si="19"/>
        <v>42</v>
      </c>
      <c r="R198">
        <f t="shared" si="18"/>
        <v>77.11</v>
      </c>
      <c r="S198" s="12">
        <f t="shared" si="20"/>
        <v>42259.542800925927</v>
      </c>
      <c r="T198" s="12">
        <f t="shared" si="21"/>
        <v>42287.875</v>
      </c>
      <c r="U198">
        <f t="shared" si="22"/>
        <v>2015</v>
      </c>
      <c r="V198" s="18">
        <f t="shared" si="23"/>
        <v>28.332199074074072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8308</v>
      </c>
      <c r="P199" t="s">
        <v>8312</v>
      </c>
      <c r="Q199">
        <f t="shared" si="19"/>
        <v>10</v>
      </c>
      <c r="R199">
        <f t="shared" si="18"/>
        <v>32.75</v>
      </c>
      <c r="S199" s="12">
        <f t="shared" si="20"/>
        <v>42741.848379629635</v>
      </c>
      <c r="T199" s="12">
        <f t="shared" si="21"/>
        <v>42783.875</v>
      </c>
      <c r="U199">
        <f t="shared" si="22"/>
        <v>2017</v>
      </c>
      <c r="V199" s="18">
        <f t="shared" si="23"/>
        <v>42.026620370370374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8308</v>
      </c>
      <c r="P200" t="s">
        <v>8312</v>
      </c>
      <c r="Q200">
        <f t="shared" si="19"/>
        <v>1</v>
      </c>
      <c r="R200">
        <f t="shared" si="18"/>
        <v>46.5</v>
      </c>
      <c r="S200" s="12">
        <f t="shared" si="20"/>
        <v>41887.383356481485</v>
      </c>
      <c r="T200" s="12">
        <f t="shared" si="21"/>
        <v>41917.383356481485</v>
      </c>
      <c r="U200">
        <f t="shared" si="22"/>
        <v>2014</v>
      </c>
      <c r="V200" s="18">
        <f t="shared" si="23"/>
        <v>30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8308</v>
      </c>
      <c r="P201" t="s">
        <v>8312</v>
      </c>
      <c r="Q201">
        <f t="shared" si="19"/>
        <v>0</v>
      </c>
      <c r="R201">
        <f t="shared" si="18"/>
        <v>0</v>
      </c>
      <c r="S201" s="12">
        <f t="shared" si="20"/>
        <v>42584.123865740738</v>
      </c>
      <c r="T201" s="12">
        <f t="shared" si="21"/>
        <v>42614.123865740738</v>
      </c>
      <c r="U201">
        <f t="shared" si="22"/>
        <v>2016</v>
      </c>
      <c r="V201" s="18">
        <f t="shared" si="23"/>
        <v>30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8308</v>
      </c>
      <c r="P202" t="s">
        <v>8312</v>
      </c>
      <c r="Q202">
        <f t="shared" si="19"/>
        <v>26</v>
      </c>
      <c r="R202">
        <f t="shared" si="18"/>
        <v>87.31</v>
      </c>
      <c r="S202" s="12">
        <f t="shared" si="20"/>
        <v>41867.083368055559</v>
      </c>
      <c r="T202" s="12">
        <f t="shared" si="21"/>
        <v>41897.083368055559</v>
      </c>
      <c r="U202">
        <f t="shared" si="22"/>
        <v>2014</v>
      </c>
      <c r="V202" s="18">
        <f t="shared" si="23"/>
        <v>30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8308</v>
      </c>
      <c r="P203" t="s">
        <v>8312</v>
      </c>
      <c r="Q203">
        <f t="shared" si="19"/>
        <v>58</v>
      </c>
      <c r="R203">
        <f t="shared" si="18"/>
        <v>54.29</v>
      </c>
      <c r="S203" s="12">
        <f t="shared" si="20"/>
        <v>42023.818622685183</v>
      </c>
      <c r="T203" s="12">
        <f t="shared" si="21"/>
        <v>42043.818622685183</v>
      </c>
      <c r="U203">
        <f t="shared" si="22"/>
        <v>2015</v>
      </c>
      <c r="V203" s="18">
        <f t="shared" si="23"/>
        <v>20</v>
      </c>
    </row>
    <row r="204" spans="1:22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8308</v>
      </c>
      <c r="P204" t="s">
        <v>8312</v>
      </c>
      <c r="Q204">
        <f t="shared" si="19"/>
        <v>0</v>
      </c>
      <c r="R204">
        <f t="shared" si="18"/>
        <v>0</v>
      </c>
      <c r="S204" s="12">
        <f t="shared" si="20"/>
        <v>42255.927824074075</v>
      </c>
      <c r="T204" s="12">
        <f t="shared" si="21"/>
        <v>42285.874305555553</v>
      </c>
      <c r="U204">
        <f t="shared" si="22"/>
        <v>2015</v>
      </c>
      <c r="V204" s="18">
        <f t="shared" si="23"/>
        <v>29.946481481481484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8308</v>
      </c>
      <c r="P205" t="s">
        <v>8312</v>
      </c>
      <c r="Q205">
        <f t="shared" si="19"/>
        <v>30</v>
      </c>
      <c r="R205">
        <f t="shared" si="18"/>
        <v>93.25</v>
      </c>
      <c r="S205" s="12">
        <f t="shared" si="20"/>
        <v>41973.847962962958</v>
      </c>
      <c r="T205" s="12">
        <f t="shared" si="21"/>
        <v>42033.847962962958</v>
      </c>
      <c r="U205">
        <f t="shared" si="22"/>
        <v>2014</v>
      </c>
      <c r="V205" s="18">
        <f t="shared" si="23"/>
        <v>60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8308</v>
      </c>
      <c r="P206" t="s">
        <v>8312</v>
      </c>
      <c r="Q206">
        <f t="shared" si="19"/>
        <v>51</v>
      </c>
      <c r="R206">
        <f t="shared" si="18"/>
        <v>117.68</v>
      </c>
      <c r="S206" s="12">
        <f t="shared" si="20"/>
        <v>42556.583368055552</v>
      </c>
      <c r="T206" s="12">
        <f t="shared" si="21"/>
        <v>42586.583368055552</v>
      </c>
      <c r="U206">
        <f t="shared" si="22"/>
        <v>2016</v>
      </c>
      <c r="V206" s="18">
        <f t="shared" si="23"/>
        <v>30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8308</v>
      </c>
      <c r="P207" t="s">
        <v>8312</v>
      </c>
      <c r="Q207">
        <f t="shared" si="19"/>
        <v>16</v>
      </c>
      <c r="R207">
        <f t="shared" si="18"/>
        <v>76.47</v>
      </c>
      <c r="S207" s="12">
        <f t="shared" si="20"/>
        <v>42248.632199074069</v>
      </c>
      <c r="T207" s="12">
        <f t="shared" si="21"/>
        <v>42283.632199074069</v>
      </c>
      <c r="U207">
        <f t="shared" si="22"/>
        <v>2015</v>
      </c>
      <c r="V207" s="18">
        <f t="shared" si="23"/>
        <v>35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8308</v>
      </c>
      <c r="P208" t="s">
        <v>8312</v>
      </c>
      <c r="Q208">
        <f t="shared" si="19"/>
        <v>0</v>
      </c>
      <c r="R208">
        <f t="shared" si="18"/>
        <v>0</v>
      </c>
      <c r="S208" s="12">
        <f t="shared" si="20"/>
        <v>42567.004432870366</v>
      </c>
      <c r="T208" s="12">
        <f t="shared" si="21"/>
        <v>42588.004432870366</v>
      </c>
      <c r="U208">
        <f t="shared" si="22"/>
        <v>2016</v>
      </c>
      <c r="V208" s="18">
        <f t="shared" si="23"/>
        <v>21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8308</v>
      </c>
      <c r="P209" t="s">
        <v>8312</v>
      </c>
      <c r="Q209">
        <f t="shared" si="19"/>
        <v>15</v>
      </c>
      <c r="R209">
        <f t="shared" si="18"/>
        <v>163.85</v>
      </c>
      <c r="S209" s="12">
        <f t="shared" si="20"/>
        <v>41978.197199074071</v>
      </c>
      <c r="T209" s="12">
        <f t="shared" si="21"/>
        <v>42008.197199074071</v>
      </c>
      <c r="U209">
        <f t="shared" si="22"/>
        <v>2014</v>
      </c>
      <c r="V209" s="18">
        <f t="shared" si="23"/>
        <v>30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8308</v>
      </c>
      <c r="P210" t="s">
        <v>8312</v>
      </c>
      <c r="Q210">
        <f t="shared" si="19"/>
        <v>0</v>
      </c>
      <c r="R210">
        <f t="shared" si="18"/>
        <v>0</v>
      </c>
      <c r="S210" s="12">
        <f t="shared" si="20"/>
        <v>41959.369988425926</v>
      </c>
      <c r="T210" s="12">
        <f t="shared" si="21"/>
        <v>41989.369988425926</v>
      </c>
      <c r="U210">
        <f t="shared" si="22"/>
        <v>2014</v>
      </c>
      <c r="V210" s="18">
        <f t="shared" si="23"/>
        <v>30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8308</v>
      </c>
      <c r="P211" t="s">
        <v>8312</v>
      </c>
      <c r="Q211">
        <f t="shared" si="19"/>
        <v>0</v>
      </c>
      <c r="R211">
        <f t="shared" si="18"/>
        <v>0</v>
      </c>
      <c r="S211" s="12">
        <f t="shared" si="20"/>
        <v>42165.922858796301</v>
      </c>
      <c r="T211" s="12">
        <f t="shared" si="21"/>
        <v>42195.922858796301</v>
      </c>
      <c r="U211">
        <f t="shared" si="22"/>
        <v>2015</v>
      </c>
      <c r="V211" s="18">
        <f t="shared" si="23"/>
        <v>30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8308</v>
      </c>
      <c r="P212" t="s">
        <v>8312</v>
      </c>
      <c r="Q212">
        <f t="shared" si="19"/>
        <v>25</v>
      </c>
      <c r="R212">
        <f t="shared" si="18"/>
        <v>91.82</v>
      </c>
      <c r="S212" s="12">
        <f t="shared" si="20"/>
        <v>42249.064722222218</v>
      </c>
      <c r="T212" s="12">
        <f t="shared" si="21"/>
        <v>42278.208333333328</v>
      </c>
      <c r="U212">
        <f t="shared" si="22"/>
        <v>2015</v>
      </c>
      <c r="V212" s="18">
        <f t="shared" si="23"/>
        <v>29.143611111111113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8308</v>
      </c>
      <c r="P213" t="s">
        <v>8312</v>
      </c>
      <c r="Q213">
        <f t="shared" si="19"/>
        <v>45</v>
      </c>
      <c r="R213">
        <f t="shared" si="18"/>
        <v>185.83</v>
      </c>
      <c r="S213" s="12">
        <f t="shared" si="20"/>
        <v>42236.159918981488</v>
      </c>
      <c r="T213" s="12">
        <f t="shared" si="21"/>
        <v>42266.159918981488</v>
      </c>
      <c r="U213">
        <f t="shared" si="22"/>
        <v>2015</v>
      </c>
      <c r="V213" s="18">
        <f t="shared" si="23"/>
        <v>30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8308</v>
      </c>
      <c r="P214" t="s">
        <v>8312</v>
      </c>
      <c r="Q214">
        <f t="shared" si="19"/>
        <v>0</v>
      </c>
      <c r="R214">
        <f t="shared" si="18"/>
        <v>1</v>
      </c>
      <c r="S214" s="12">
        <f t="shared" si="20"/>
        <v>42416.881018518514</v>
      </c>
      <c r="T214" s="12">
        <f t="shared" si="21"/>
        <v>42476.839351851857</v>
      </c>
      <c r="U214">
        <f t="shared" si="22"/>
        <v>2016</v>
      </c>
      <c r="V214" s="18">
        <f t="shared" si="23"/>
        <v>59.958333333333336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8308</v>
      </c>
      <c r="P215" t="s">
        <v>8312</v>
      </c>
      <c r="Q215">
        <f t="shared" si="19"/>
        <v>0</v>
      </c>
      <c r="R215">
        <f t="shared" si="18"/>
        <v>20</v>
      </c>
      <c r="S215" s="12">
        <f t="shared" si="20"/>
        <v>42202.594293981485</v>
      </c>
      <c r="T215" s="12">
        <f t="shared" si="21"/>
        <v>42232.587974537033</v>
      </c>
      <c r="U215">
        <f t="shared" si="22"/>
        <v>2015</v>
      </c>
      <c r="V215" s="18">
        <f t="shared" si="23"/>
        <v>29.993680555555557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8308</v>
      </c>
      <c r="P216" t="s">
        <v>8312</v>
      </c>
      <c r="Q216">
        <f t="shared" si="19"/>
        <v>0</v>
      </c>
      <c r="R216">
        <f t="shared" si="18"/>
        <v>1</v>
      </c>
      <c r="S216" s="12">
        <f t="shared" si="20"/>
        <v>42009.64061342593</v>
      </c>
      <c r="T216" s="12">
        <f t="shared" si="21"/>
        <v>42069.64061342593</v>
      </c>
      <c r="U216">
        <f t="shared" si="22"/>
        <v>2015</v>
      </c>
      <c r="V216" s="18">
        <f t="shared" si="23"/>
        <v>60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8308</v>
      </c>
      <c r="P217" t="s">
        <v>8312</v>
      </c>
      <c r="Q217">
        <f t="shared" si="19"/>
        <v>0</v>
      </c>
      <c r="R217">
        <f t="shared" si="18"/>
        <v>10</v>
      </c>
      <c r="S217" s="12">
        <f t="shared" si="20"/>
        <v>42375.230115740742</v>
      </c>
      <c r="T217" s="12">
        <f t="shared" si="21"/>
        <v>42417.999305555553</v>
      </c>
      <c r="U217">
        <f t="shared" si="22"/>
        <v>2016</v>
      </c>
      <c r="V217" s="18">
        <f t="shared" si="23"/>
        <v>42.769189814814816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8308</v>
      </c>
      <c r="P218" t="s">
        <v>8312</v>
      </c>
      <c r="Q218">
        <f t="shared" si="19"/>
        <v>56</v>
      </c>
      <c r="R218">
        <f t="shared" si="18"/>
        <v>331.54</v>
      </c>
      <c r="S218" s="12">
        <f t="shared" si="20"/>
        <v>42066.958761574075</v>
      </c>
      <c r="T218" s="12">
        <f t="shared" si="21"/>
        <v>42116.917094907403</v>
      </c>
      <c r="U218">
        <f t="shared" si="22"/>
        <v>2015</v>
      </c>
      <c r="V218" s="18">
        <f t="shared" si="23"/>
        <v>49.958333333333336</v>
      </c>
    </row>
    <row r="219" spans="1:22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8308</v>
      </c>
      <c r="P219" t="s">
        <v>8312</v>
      </c>
      <c r="Q219">
        <f t="shared" si="19"/>
        <v>12</v>
      </c>
      <c r="R219">
        <f t="shared" si="18"/>
        <v>314.29000000000002</v>
      </c>
      <c r="S219" s="12">
        <f t="shared" si="20"/>
        <v>41970.64061342593</v>
      </c>
      <c r="T219" s="12">
        <f t="shared" si="21"/>
        <v>42001.64061342593</v>
      </c>
      <c r="U219">
        <f t="shared" si="22"/>
        <v>2014</v>
      </c>
      <c r="V219" s="18">
        <f t="shared" si="23"/>
        <v>31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8308</v>
      </c>
      <c r="P220" t="s">
        <v>8312</v>
      </c>
      <c r="Q220">
        <f t="shared" si="19"/>
        <v>2</v>
      </c>
      <c r="R220">
        <f t="shared" si="18"/>
        <v>100</v>
      </c>
      <c r="S220" s="12">
        <f t="shared" si="20"/>
        <v>42079.628344907411</v>
      </c>
      <c r="T220" s="12">
        <f t="shared" si="21"/>
        <v>42139.628344907411</v>
      </c>
      <c r="U220">
        <f t="shared" si="22"/>
        <v>2015</v>
      </c>
      <c r="V220" s="18">
        <f t="shared" si="23"/>
        <v>60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8308</v>
      </c>
      <c r="P221" t="s">
        <v>8312</v>
      </c>
      <c r="Q221">
        <f t="shared" si="19"/>
        <v>18</v>
      </c>
      <c r="R221">
        <f t="shared" si="18"/>
        <v>115.99</v>
      </c>
      <c r="S221" s="12">
        <f t="shared" si="20"/>
        <v>42429.326678240745</v>
      </c>
      <c r="T221" s="12">
        <f t="shared" si="21"/>
        <v>42461.290972222225</v>
      </c>
      <c r="U221">
        <f t="shared" si="22"/>
        <v>2016</v>
      </c>
      <c r="V221" s="18">
        <f t="shared" si="23"/>
        <v>31.964293981481486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8308</v>
      </c>
      <c r="P222" t="s">
        <v>8312</v>
      </c>
      <c r="Q222">
        <f t="shared" si="19"/>
        <v>1</v>
      </c>
      <c r="R222">
        <f t="shared" si="18"/>
        <v>120</v>
      </c>
      <c r="S222" s="12">
        <f t="shared" si="20"/>
        <v>42195.643865740742</v>
      </c>
      <c r="T222" s="12">
        <f t="shared" si="21"/>
        <v>42236.837499999994</v>
      </c>
      <c r="U222">
        <f t="shared" si="22"/>
        <v>2015</v>
      </c>
      <c r="V222" s="18">
        <f t="shared" si="23"/>
        <v>41.193634259259262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8308</v>
      </c>
      <c r="P223" t="s">
        <v>8312</v>
      </c>
      <c r="Q223">
        <f t="shared" si="19"/>
        <v>0</v>
      </c>
      <c r="R223">
        <f t="shared" si="18"/>
        <v>0</v>
      </c>
      <c r="S223" s="12">
        <f t="shared" si="20"/>
        <v>42031.837546296301</v>
      </c>
      <c r="T223" s="12">
        <f t="shared" si="21"/>
        <v>42091.79587962963</v>
      </c>
      <c r="U223">
        <f t="shared" si="22"/>
        <v>2015</v>
      </c>
      <c r="V223" s="18">
        <f t="shared" si="23"/>
        <v>59.958333333333336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8308</v>
      </c>
      <c r="P224" t="s">
        <v>8312</v>
      </c>
      <c r="Q224">
        <f t="shared" si="19"/>
        <v>13</v>
      </c>
      <c r="R224">
        <f t="shared" si="18"/>
        <v>65</v>
      </c>
      <c r="S224" s="12">
        <f t="shared" si="20"/>
        <v>42031.769884259258</v>
      </c>
      <c r="T224" s="12">
        <f t="shared" si="21"/>
        <v>42090.110416666663</v>
      </c>
      <c r="U224">
        <f t="shared" si="22"/>
        <v>2015</v>
      </c>
      <c r="V224" s="18">
        <f t="shared" si="23"/>
        <v>58.340532407407409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8308</v>
      </c>
      <c r="P225" t="s">
        <v>8312</v>
      </c>
      <c r="Q225">
        <f t="shared" si="19"/>
        <v>0</v>
      </c>
      <c r="R225">
        <f t="shared" si="18"/>
        <v>0</v>
      </c>
      <c r="S225" s="12">
        <f t="shared" si="20"/>
        <v>42482.048032407409</v>
      </c>
      <c r="T225" s="12">
        <f t="shared" si="21"/>
        <v>42512.045138888891</v>
      </c>
      <c r="U225">
        <f t="shared" si="22"/>
        <v>2016</v>
      </c>
      <c r="V225" s="18">
        <f t="shared" si="23"/>
        <v>29.997106481481481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8308</v>
      </c>
      <c r="P226" t="s">
        <v>8312</v>
      </c>
      <c r="Q226">
        <f t="shared" si="19"/>
        <v>0</v>
      </c>
      <c r="R226">
        <f t="shared" si="18"/>
        <v>0</v>
      </c>
      <c r="S226" s="12">
        <f t="shared" si="20"/>
        <v>42135.235254629632</v>
      </c>
      <c r="T226" s="12">
        <f t="shared" si="21"/>
        <v>42195.235254629632</v>
      </c>
      <c r="U226">
        <f t="shared" si="22"/>
        <v>2015</v>
      </c>
      <c r="V226" s="18">
        <f t="shared" si="23"/>
        <v>60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8308</v>
      </c>
      <c r="P227" t="s">
        <v>8312</v>
      </c>
      <c r="Q227">
        <f t="shared" si="19"/>
        <v>0</v>
      </c>
      <c r="R227">
        <f t="shared" si="18"/>
        <v>0</v>
      </c>
      <c r="S227" s="12">
        <f t="shared" si="20"/>
        <v>42438.961273148147</v>
      </c>
      <c r="T227" s="12">
        <f t="shared" si="21"/>
        <v>42468.919606481482</v>
      </c>
      <c r="U227">
        <f t="shared" si="22"/>
        <v>2016</v>
      </c>
      <c r="V227" s="18">
        <f t="shared" si="23"/>
        <v>29.958333333333332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8308</v>
      </c>
      <c r="P228" t="s">
        <v>8312</v>
      </c>
      <c r="Q228">
        <f t="shared" si="19"/>
        <v>1</v>
      </c>
      <c r="R228">
        <f t="shared" si="18"/>
        <v>125</v>
      </c>
      <c r="S228" s="12">
        <f t="shared" si="20"/>
        <v>42106.666018518517</v>
      </c>
      <c r="T228" s="12">
        <f t="shared" si="21"/>
        <v>42155.395138888889</v>
      </c>
      <c r="U228">
        <f t="shared" si="22"/>
        <v>2015</v>
      </c>
      <c r="V228" s="18">
        <f t="shared" si="23"/>
        <v>48.729120370370367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8308</v>
      </c>
      <c r="P229" t="s">
        <v>8312</v>
      </c>
      <c r="Q229">
        <f t="shared" si="19"/>
        <v>0</v>
      </c>
      <c r="R229">
        <f t="shared" si="18"/>
        <v>0</v>
      </c>
      <c r="S229" s="12">
        <f t="shared" si="20"/>
        <v>42164.893993055557</v>
      </c>
      <c r="T229" s="12">
        <f t="shared" si="21"/>
        <v>42194.893993055557</v>
      </c>
      <c r="U229">
        <f t="shared" si="22"/>
        <v>2015</v>
      </c>
      <c r="V229" s="18">
        <f t="shared" si="23"/>
        <v>30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8308</v>
      </c>
      <c r="P230" t="s">
        <v>8312</v>
      </c>
      <c r="Q230">
        <f t="shared" si="19"/>
        <v>0</v>
      </c>
      <c r="R230">
        <f t="shared" si="18"/>
        <v>0</v>
      </c>
      <c r="S230" s="12">
        <f t="shared" si="20"/>
        <v>42096.686400462961</v>
      </c>
      <c r="T230" s="12">
        <f t="shared" si="21"/>
        <v>42156.686400462961</v>
      </c>
      <c r="U230">
        <f t="shared" si="22"/>
        <v>2015</v>
      </c>
      <c r="V230" s="18">
        <f t="shared" si="23"/>
        <v>60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8308</v>
      </c>
      <c r="P231" t="s">
        <v>8312</v>
      </c>
      <c r="Q231">
        <f t="shared" si="19"/>
        <v>0</v>
      </c>
      <c r="R231">
        <f t="shared" si="18"/>
        <v>0</v>
      </c>
      <c r="S231" s="12">
        <f t="shared" si="20"/>
        <v>42383.933993055558</v>
      </c>
      <c r="T231" s="12">
        <f t="shared" si="21"/>
        <v>42413.933993055558</v>
      </c>
      <c r="U231">
        <f t="shared" si="22"/>
        <v>2016</v>
      </c>
      <c r="V231" s="18">
        <f t="shared" si="23"/>
        <v>30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8308</v>
      </c>
      <c r="P232" t="s">
        <v>8312</v>
      </c>
      <c r="Q232">
        <f t="shared" si="19"/>
        <v>0</v>
      </c>
      <c r="R232">
        <f t="shared" si="18"/>
        <v>30</v>
      </c>
      <c r="S232" s="12">
        <f t="shared" si="20"/>
        <v>42129.777210648142</v>
      </c>
      <c r="T232" s="12">
        <f t="shared" si="21"/>
        <v>42159.777210648142</v>
      </c>
      <c r="U232">
        <f t="shared" si="22"/>
        <v>2015</v>
      </c>
      <c r="V232" s="18">
        <f t="shared" si="23"/>
        <v>30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8308</v>
      </c>
      <c r="P233" t="s">
        <v>8312</v>
      </c>
      <c r="Q233">
        <f t="shared" si="19"/>
        <v>0</v>
      </c>
      <c r="R233">
        <f t="shared" si="18"/>
        <v>0</v>
      </c>
      <c r="S233" s="12">
        <f t="shared" si="20"/>
        <v>42341.958923611113</v>
      </c>
      <c r="T233" s="12">
        <f t="shared" si="21"/>
        <v>42371.958923611113</v>
      </c>
      <c r="U233">
        <f t="shared" si="22"/>
        <v>2015</v>
      </c>
      <c r="V233" s="18">
        <f t="shared" si="23"/>
        <v>30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8308</v>
      </c>
      <c r="P234" t="s">
        <v>8312</v>
      </c>
      <c r="Q234">
        <f t="shared" si="19"/>
        <v>3</v>
      </c>
      <c r="R234">
        <f t="shared" si="18"/>
        <v>15.71</v>
      </c>
      <c r="S234" s="12">
        <f t="shared" si="20"/>
        <v>42032.82576388889</v>
      </c>
      <c r="T234" s="12">
        <f t="shared" si="21"/>
        <v>42062.82576388889</v>
      </c>
      <c r="U234">
        <f t="shared" si="22"/>
        <v>2015</v>
      </c>
      <c r="V234" s="18">
        <f t="shared" si="23"/>
        <v>30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8308</v>
      </c>
      <c r="P235" t="s">
        <v>8312</v>
      </c>
      <c r="Q235">
        <f t="shared" si="19"/>
        <v>0</v>
      </c>
      <c r="R235">
        <f t="shared" si="18"/>
        <v>0</v>
      </c>
      <c r="S235" s="12">
        <f t="shared" si="20"/>
        <v>42612.911712962959</v>
      </c>
      <c r="T235" s="12">
        <f t="shared" si="21"/>
        <v>42642.911712962959</v>
      </c>
      <c r="U235">
        <f t="shared" si="22"/>
        <v>2016</v>
      </c>
      <c r="V235" s="18">
        <f t="shared" si="23"/>
        <v>30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8308</v>
      </c>
      <c r="P236" t="s">
        <v>8312</v>
      </c>
      <c r="Q236">
        <f t="shared" si="19"/>
        <v>40</v>
      </c>
      <c r="R236">
        <f t="shared" si="18"/>
        <v>80.2</v>
      </c>
      <c r="S236" s="12">
        <f t="shared" si="20"/>
        <v>42136.035405092596</v>
      </c>
      <c r="T236" s="12">
        <f t="shared" si="21"/>
        <v>42176.035405092596</v>
      </c>
      <c r="U236">
        <f t="shared" si="22"/>
        <v>2015</v>
      </c>
      <c r="V236" s="18">
        <f t="shared" si="23"/>
        <v>40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8308</v>
      </c>
      <c r="P237" t="s">
        <v>8312</v>
      </c>
      <c r="Q237">
        <f t="shared" si="19"/>
        <v>0</v>
      </c>
      <c r="R237">
        <f t="shared" si="18"/>
        <v>0</v>
      </c>
      <c r="S237" s="12">
        <f t="shared" si="20"/>
        <v>42164.908530092594</v>
      </c>
      <c r="T237" s="12">
        <f t="shared" si="21"/>
        <v>42194.908530092594</v>
      </c>
      <c r="U237">
        <f t="shared" si="22"/>
        <v>2015</v>
      </c>
      <c r="V237" s="18">
        <f t="shared" si="23"/>
        <v>30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8308</v>
      </c>
      <c r="P238" t="s">
        <v>8312</v>
      </c>
      <c r="Q238">
        <f t="shared" si="19"/>
        <v>0</v>
      </c>
      <c r="R238">
        <f t="shared" si="18"/>
        <v>0</v>
      </c>
      <c r="S238" s="12">
        <f t="shared" si="20"/>
        <v>42321.08447916666</v>
      </c>
      <c r="T238" s="12">
        <f t="shared" si="21"/>
        <v>42374</v>
      </c>
      <c r="U238">
        <f t="shared" si="22"/>
        <v>2015</v>
      </c>
      <c r="V238" s="18">
        <f t="shared" si="23"/>
        <v>52.915520833333339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8308</v>
      </c>
      <c r="P239" t="s">
        <v>8312</v>
      </c>
      <c r="Q239">
        <f t="shared" si="19"/>
        <v>0</v>
      </c>
      <c r="R239">
        <f t="shared" si="18"/>
        <v>50</v>
      </c>
      <c r="S239" s="12">
        <f t="shared" si="20"/>
        <v>42377.577187499999</v>
      </c>
      <c r="T239" s="12">
        <f t="shared" si="21"/>
        <v>42437.577187499999</v>
      </c>
      <c r="U239">
        <f t="shared" si="22"/>
        <v>2016</v>
      </c>
      <c r="V239" s="18">
        <f t="shared" si="23"/>
        <v>60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8308</v>
      </c>
      <c r="P240" t="s">
        <v>8312</v>
      </c>
      <c r="Q240">
        <f t="shared" si="19"/>
        <v>0</v>
      </c>
      <c r="R240">
        <f t="shared" si="18"/>
        <v>0</v>
      </c>
      <c r="S240" s="12">
        <f t="shared" si="20"/>
        <v>42713.962499999994</v>
      </c>
      <c r="T240" s="12">
        <f t="shared" si="21"/>
        <v>42734.375</v>
      </c>
      <c r="U240">
        <f t="shared" si="22"/>
        <v>2016</v>
      </c>
      <c r="V240" s="18">
        <f t="shared" si="23"/>
        <v>20.412499999999998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8308</v>
      </c>
      <c r="P241" t="s">
        <v>8312</v>
      </c>
      <c r="Q241">
        <f t="shared" si="19"/>
        <v>25</v>
      </c>
      <c r="R241">
        <f t="shared" si="18"/>
        <v>50</v>
      </c>
      <c r="S241" s="12">
        <f t="shared" si="20"/>
        <v>42297.110300925924</v>
      </c>
      <c r="T241" s="12">
        <f t="shared" si="21"/>
        <v>42316.5</v>
      </c>
      <c r="U241">
        <f t="shared" si="22"/>
        <v>2015</v>
      </c>
      <c r="V241" s="18">
        <f t="shared" si="23"/>
        <v>19.389699074074077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8308</v>
      </c>
      <c r="P242" t="s">
        <v>8313</v>
      </c>
      <c r="Q242">
        <f t="shared" si="19"/>
        <v>108</v>
      </c>
      <c r="R242">
        <f t="shared" si="18"/>
        <v>117.85</v>
      </c>
      <c r="S242" s="12">
        <f t="shared" si="20"/>
        <v>41354.708460648151</v>
      </c>
      <c r="T242" s="12">
        <f t="shared" si="21"/>
        <v>41399.708460648151</v>
      </c>
      <c r="U242">
        <f t="shared" si="22"/>
        <v>2013</v>
      </c>
      <c r="V242" s="18">
        <f t="shared" si="23"/>
        <v>45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8308</v>
      </c>
      <c r="P243" t="s">
        <v>8313</v>
      </c>
      <c r="Q243">
        <f t="shared" si="19"/>
        <v>113</v>
      </c>
      <c r="R243">
        <f t="shared" si="18"/>
        <v>109.04</v>
      </c>
      <c r="S243" s="12">
        <f t="shared" si="20"/>
        <v>41949.697962962964</v>
      </c>
      <c r="T243" s="12">
        <f t="shared" si="21"/>
        <v>41994.697962962964</v>
      </c>
      <c r="U243">
        <f t="shared" si="22"/>
        <v>2014</v>
      </c>
      <c r="V243" s="18">
        <f t="shared" si="23"/>
        <v>45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8308</v>
      </c>
      <c r="P244" t="s">
        <v>8313</v>
      </c>
      <c r="Q244">
        <f t="shared" si="19"/>
        <v>113</v>
      </c>
      <c r="R244">
        <f t="shared" si="18"/>
        <v>73.02</v>
      </c>
      <c r="S244" s="12">
        <f t="shared" si="20"/>
        <v>40862.492939814816</v>
      </c>
      <c r="T244" s="12">
        <f t="shared" si="21"/>
        <v>40897.492939814816</v>
      </c>
      <c r="U244">
        <f t="shared" si="22"/>
        <v>2011</v>
      </c>
      <c r="V244" s="18">
        <f t="shared" si="23"/>
        <v>35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8308</v>
      </c>
      <c r="P245" t="s">
        <v>8313</v>
      </c>
      <c r="Q245">
        <f t="shared" si="19"/>
        <v>103</v>
      </c>
      <c r="R245">
        <f t="shared" si="18"/>
        <v>78.2</v>
      </c>
      <c r="S245" s="12">
        <f t="shared" si="20"/>
        <v>41662.047500000001</v>
      </c>
      <c r="T245" s="12">
        <f t="shared" si="21"/>
        <v>41692.047500000001</v>
      </c>
      <c r="U245">
        <f t="shared" si="22"/>
        <v>2014</v>
      </c>
      <c r="V245" s="18">
        <f t="shared" si="23"/>
        <v>30</v>
      </c>
    </row>
    <row r="246" spans="1:22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8308</v>
      </c>
      <c r="P246" t="s">
        <v>8313</v>
      </c>
      <c r="Q246">
        <f t="shared" si="19"/>
        <v>114</v>
      </c>
      <c r="R246">
        <f t="shared" si="18"/>
        <v>47.4</v>
      </c>
      <c r="S246" s="12">
        <f t="shared" si="20"/>
        <v>40213.323599537034</v>
      </c>
      <c r="T246" s="12">
        <f t="shared" si="21"/>
        <v>40253.29583333333</v>
      </c>
      <c r="U246">
        <f t="shared" si="22"/>
        <v>2010</v>
      </c>
      <c r="V246" s="18">
        <f t="shared" si="23"/>
        <v>39.972233796296301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8308</v>
      </c>
      <c r="P247" t="s">
        <v>8313</v>
      </c>
      <c r="Q247">
        <f t="shared" si="19"/>
        <v>104</v>
      </c>
      <c r="R247">
        <f t="shared" si="18"/>
        <v>54.02</v>
      </c>
      <c r="S247" s="12">
        <f t="shared" si="20"/>
        <v>41107.053067129629</v>
      </c>
      <c r="T247" s="12">
        <f t="shared" si="21"/>
        <v>41137.053067129629</v>
      </c>
      <c r="U247">
        <f t="shared" si="22"/>
        <v>2012</v>
      </c>
      <c r="V247" s="18">
        <f t="shared" si="23"/>
        <v>30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8308</v>
      </c>
      <c r="P248" t="s">
        <v>8313</v>
      </c>
      <c r="Q248">
        <f t="shared" si="19"/>
        <v>305</v>
      </c>
      <c r="R248">
        <f t="shared" si="18"/>
        <v>68.489999999999995</v>
      </c>
      <c r="S248" s="12">
        <f t="shared" si="20"/>
        <v>40480.363483796296</v>
      </c>
      <c r="T248" s="12">
        <f t="shared" si="21"/>
        <v>40530.405150462961</v>
      </c>
      <c r="U248">
        <f t="shared" si="22"/>
        <v>2010</v>
      </c>
      <c r="V248" s="18">
        <f t="shared" si="23"/>
        <v>50.041666666666664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8308</v>
      </c>
      <c r="P249" t="s">
        <v>8313</v>
      </c>
      <c r="Q249">
        <f t="shared" si="19"/>
        <v>134</v>
      </c>
      <c r="R249">
        <f t="shared" si="18"/>
        <v>108.15</v>
      </c>
      <c r="S249" s="12">
        <f t="shared" si="20"/>
        <v>40430.604328703703</v>
      </c>
      <c r="T249" s="12">
        <f t="shared" si="21"/>
        <v>40467.152083333334</v>
      </c>
      <c r="U249">
        <f t="shared" si="22"/>
        <v>2010</v>
      </c>
      <c r="V249" s="18">
        <f t="shared" si="23"/>
        <v>36.54775462962963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8308</v>
      </c>
      <c r="P250" t="s">
        <v>8313</v>
      </c>
      <c r="Q250">
        <f t="shared" si="19"/>
        <v>101</v>
      </c>
      <c r="R250">
        <f t="shared" si="18"/>
        <v>589.95000000000005</v>
      </c>
      <c r="S250" s="12">
        <f t="shared" si="20"/>
        <v>40870.774409722224</v>
      </c>
      <c r="T250" s="12">
        <f t="shared" si="21"/>
        <v>40915.774409722224</v>
      </c>
      <c r="U250">
        <f t="shared" si="22"/>
        <v>2011</v>
      </c>
      <c r="V250" s="18">
        <f t="shared" si="23"/>
        <v>45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8308</v>
      </c>
      <c r="P251" t="s">
        <v>8313</v>
      </c>
      <c r="Q251">
        <f t="shared" si="19"/>
        <v>113</v>
      </c>
      <c r="R251">
        <f t="shared" si="18"/>
        <v>48.05</v>
      </c>
      <c r="S251" s="12">
        <f t="shared" si="20"/>
        <v>40332.923842592594</v>
      </c>
      <c r="T251" s="12">
        <f t="shared" si="21"/>
        <v>40412.736111111109</v>
      </c>
      <c r="U251">
        <f t="shared" si="22"/>
        <v>2010</v>
      </c>
      <c r="V251" s="18">
        <f t="shared" si="23"/>
        <v>79.812268518518522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8308</v>
      </c>
      <c r="P252" t="s">
        <v>8313</v>
      </c>
      <c r="Q252">
        <f t="shared" si="19"/>
        <v>106</v>
      </c>
      <c r="R252">
        <f t="shared" si="18"/>
        <v>72.48</v>
      </c>
      <c r="S252" s="12">
        <f t="shared" si="20"/>
        <v>41401.565868055557</v>
      </c>
      <c r="T252" s="12">
        <f t="shared" si="21"/>
        <v>41431.565868055557</v>
      </c>
      <c r="U252">
        <f t="shared" si="22"/>
        <v>2013</v>
      </c>
      <c r="V252" s="18">
        <f t="shared" si="23"/>
        <v>30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8308</v>
      </c>
      <c r="P253" t="s">
        <v>8313</v>
      </c>
      <c r="Q253">
        <f t="shared" si="19"/>
        <v>126</v>
      </c>
      <c r="R253">
        <f t="shared" si="18"/>
        <v>57.08</v>
      </c>
      <c r="S253" s="12">
        <f t="shared" si="20"/>
        <v>41013.787569444445</v>
      </c>
      <c r="T253" s="12">
        <f t="shared" si="21"/>
        <v>41045.791666666664</v>
      </c>
      <c r="U253">
        <f t="shared" si="22"/>
        <v>2012</v>
      </c>
      <c r="V253" s="18">
        <f t="shared" si="23"/>
        <v>32.004097222222221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8308</v>
      </c>
      <c r="P254" t="s">
        <v>8313</v>
      </c>
      <c r="Q254">
        <f t="shared" si="19"/>
        <v>185</v>
      </c>
      <c r="R254">
        <f t="shared" si="18"/>
        <v>85.44</v>
      </c>
      <c r="S254" s="12">
        <f t="shared" si="20"/>
        <v>40266.662708333337</v>
      </c>
      <c r="T254" s="12">
        <f t="shared" si="21"/>
        <v>40330.165972222225</v>
      </c>
      <c r="U254">
        <f t="shared" si="22"/>
        <v>2010</v>
      </c>
      <c r="V254" s="18">
        <f t="shared" si="23"/>
        <v>63.503263888888888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8308</v>
      </c>
      <c r="P255" t="s">
        <v>8313</v>
      </c>
      <c r="Q255">
        <f t="shared" si="19"/>
        <v>101</v>
      </c>
      <c r="R255">
        <f t="shared" si="18"/>
        <v>215.86</v>
      </c>
      <c r="S255" s="12">
        <f t="shared" si="20"/>
        <v>40924.650868055556</v>
      </c>
      <c r="T255" s="12">
        <f t="shared" si="21"/>
        <v>40954.650868055556</v>
      </c>
      <c r="U255">
        <f t="shared" si="22"/>
        <v>2012</v>
      </c>
      <c r="V255" s="18">
        <f t="shared" si="23"/>
        <v>30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8308</v>
      </c>
      <c r="P256" t="s">
        <v>8313</v>
      </c>
      <c r="Q256">
        <f t="shared" si="19"/>
        <v>117</v>
      </c>
      <c r="R256">
        <f t="shared" si="18"/>
        <v>89.39</v>
      </c>
      <c r="S256" s="12">
        <f t="shared" si="20"/>
        <v>42263.952662037031</v>
      </c>
      <c r="T256" s="12">
        <f t="shared" si="21"/>
        <v>42294.083333333328</v>
      </c>
      <c r="U256">
        <f t="shared" si="22"/>
        <v>2015</v>
      </c>
      <c r="V256" s="18">
        <f t="shared" si="23"/>
        <v>30.130671296296295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8308</v>
      </c>
      <c r="P257" t="s">
        <v>8313</v>
      </c>
      <c r="Q257">
        <f t="shared" si="19"/>
        <v>107</v>
      </c>
      <c r="R257">
        <f t="shared" si="18"/>
        <v>45.42</v>
      </c>
      <c r="S257" s="12">
        <f t="shared" si="20"/>
        <v>40588.526412037041</v>
      </c>
      <c r="T257" s="12">
        <f t="shared" si="21"/>
        <v>40618.48474537037</v>
      </c>
      <c r="U257">
        <f t="shared" si="22"/>
        <v>2011</v>
      </c>
      <c r="V257" s="18">
        <f t="shared" si="23"/>
        <v>29.958333333333332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8308</v>
      </c>
      <c r="P258" t="s">
        <v>8313</v>
      </c>
      <c r="Q258">
        <f t="shared" si="19"/>
        <v>139</v>
      </c>
      <c r="R258">
        <f t="shared" ref="R258:R321" si="24">IFERROR(ROUND(E258/L258,2),0)</f>
        <v>65.760000000000005</v>
      </c>
      <c r="S258" s="12">
        <f t="shared" si="20"/>
        <v>41319.769293981481</v>
      </c>
      <c r="T258" s="12">
        <f t="shared" si="21"/>
        <v>41349.769293981481</v>
      </c>
      <c r="U258">
        <f t="shared" si="22"/>
        <v>2013</v>
      </c>
      <c r="V258" s="18">
        <f t="shared" si="23"/>
        <v>30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8308</v>
      </c>
      <c r="P259" t="s">
        <v>8313</v>
      </c>
      <c r="Q259">
        <f t="shared" ref="Q259:Q322" si="25">ROUND(E259/D259*100,0)</f>
        <v>107</v>
      </c>
      <c r="R259">
        <f t="shared" si="24"/>
        <v>66.7</v>
      </c>
      <c r="S259" s="12">
        <f t="shared" ref="S259:S322" si="26">(((J259/60)/60)/24)+DATE(1970,1,1)</f>
        <v>42479.626875000002</v>
      </c>
      <c r="T259" s="12">
        <f t="shared" ref="T259:T322" si="27">(((I259/60)/60)/24)+DATE(1970,1,1)</f>
        <v>42509.626875000002</v>
      </c>
      <c r="U259">
        <f t="shared" ref="U259:U322" si="28">YEAR(S259)</f>
        <v>2016</v>
      </c>
      <c r="V259" s="18">
        <f t="shared" ref="V259:V322" si="29">(I259-J259)/60/60/24</f>
        <v>30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8308</v>
      </c>
      <c r="P260" t="s">
        <v>8313</v>
      </c>
      <c r="Q260">
        <f t="shared" si="25"/>
        <v>191</v>
      </c>
      <c r="R260">
        <f t="shared" si="24"/>
        <v>83.35</v>
      </c>
      <c r="S260" s="12">
        <f t="shared" si="26"/>
        <v>40682.051689814813</v>
      </c>
      <c r="T260" s="12">
        <f t="shared" si="27"/>
        <v>40712.051689814813</v>
      </c>
      <c r="U260">
        <f t="shared" si="28"/>
        <v>2011</v>
      </c>
      <c r="V260" s="18">
        <f t="shared" si="29"/>
        <v>30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8308</v>
      </c>
      <c r="P261" t="s">
        <v>8313</v>
      </c>
      <c r="Q261">
        <f t="shared" si="25"/>
        <v>132</v>
      </c>
      <c r="R261">
        <f t="shared" si="24"/>
        <v>105.05</v>
      </c>
      <c r="S261" s="12">
        <f t="shared" si="26"/>
        <v>42072.738067129627</v>
      </c>
      <c r="T261" s="12">
        <f t="shared" si="27"/>
        <v>42102.738067129627</v>
      </c>
      <c r="U261">
        <f t="shared" si="28"/>
        <v>2015</v>
      </c>
      <c r="V261" s="18">
        <f t="shared" si="29"/>
        <v>30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8308</v>
      </c>
      <c r="P262" t="s">
        <v>8313</v>
      </c>
      <c r="Q262">
        <f t="shared" si="25"/>
        <v>106</v>
      </c>
      <c r="R262">
        <f t="shared" si="24"/>
        <v>120.91</v>
      </c>
      <c r="S262" s="12">
        <f t="shared" si="26"/>
        <v>40330.755543981482</v>
      </c>
      <c r="T262" s="12">
        <f t="shared" si="27"/>
        <v>40376.415972222225</v>
      </c>
      <c r="U262">
        <f t="shared" si="28"/>
        <v>2010</v>
      </c>
      <c r="V262" s="18">
        <f t="shared" si="29"/>
        <v>45.660428240740742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8308</v>
      </c>
      <c r="P263" t="s">
        <v>8313</v>
      </c>
      <c r="Q263">
        <f t="shared" si="25"/>
        <v>107</v>
      </c>
      <c r="R263">
        <f t="shared" si="24"/>
        <v>97.64</v>
      </c>
      <c r="S263" s="12">
        <f t="shared" si="26"/>
        <v>41017.885462962964</v>
      </c>
      <c r="T263" s="12">
        <f t="shared" si="27"/>
        <v>41067.621527777781</v>
      </c>
      <c r="U263">
        <f t="shared" si="28"/>
        <v>2012</v>
      </c>
      <c r="V263" s="18">
        <f t="shared" si="29"/>
        <v>49.736064814814817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8308</v>
      </c>
      <c r="P264" t="s">
        <v>8313</v>
      </c>
      <c r="Q264">
        <f t="shared" si="25"/>
        <v>240</v>
      </c>
      <c r="R264">
        <f t="shared" si="24"/>
        <v>41.38</v>
      </c>
      <c r="S264" s="12">
        <f t="shared" si="26"/>
        <v>40555.24800925926</v>
      </c>
      <c r="T264" s="12">
        <f t="shared" si="27"/>
        <v>40600.24800925926</v>
      </c>
      <c r="U264">
        <f t="shared" si="28"/>
        <v>2011</v>
      </c>
      <c r="V264" s="18">
        <f t="shared" si="29"/>
        <v>45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8308</v>
      </c>
      <c r="P265" t="s">
        <v>8313</v>
      </c>
      <c r="Q265">
        <f t="shared" si="25"/>
        <v>118</v>
      </c>
      <c r="R265">
        <f t="shared" si="24"/>
        <v>30.65</v>
      </c>
      <c r="S265" s="12">
        <f t="shared" si="26"/>
        <v>41149.954791666663</v>
      </c>
      <c r="T265" s="12">
        <f t="shared" si="27"/>
        <v>41179.954791666663</v>
      </c>
      <c r="U265">
        <f t="shared" si="28"/>
        <v>2012</v>
      </c>
      <c r="V265" s="18">
        <f t="shared" si="29"/>
        <v>30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8308</v>
      </c>
      <c r="P266" t="s">
        <v>8313</v>
      </c>
      <c r="Q266">
        <f t="shared" si="25"/>
        <v>118</v>
      </c>
      <c r="R266">
        <f t="shared" si="24"/>
        <v>64.95</v>
      </c>
      <c r="S266" s="12">
        <f t="shared" si="26"/>
        <v>41010.620312500003</v>
      </c>
      <c r="T266" s="12">
        <f t="shared" si="27"/>
        <v>41040.620312500003</v>
      </c>
      <c r="U266">
        <f t="shared" si="28"/>
        <v>2012</v>
      </c>
      <c r="V266" s="18">
        <f t="shared" si="29"/>
        <v>30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8308</v>
      </c>
      <c r="P267" t="s">
        <v>8313</v>
      </c>
      <c r="Q267">
        <f t="shared" si="25"/>
        <v>111</v>
      </c>
      <c r="R267">
        <f t="shared" si="24"/>
        <v>95.78</v>
      </c>
      <c r="S267" s="12">
        <f t="shared" si="26"/>
        <v>40267.245717592588</v>
      </c>
      <c r="T267" s="12">
        <f t="shared" si="27"/>
        <v>40308.844444444447</v>
      </c>
      <c r="U267">
        <f t="shared" si="28"/>
        <v>2010</v>
      </c>
      <c r="V267" s="18">
        <f t="shared" si="29"/>
        <v>41.59872685185185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8308</v>
      </c>
      <c r="P268" t="s">
        <v>8313</v>
      </c>
      <c r="Q268">
        <f t="shared" si="25"/>
        <v>146</v>
      </c>
      <c r="R268">
        <f t="shared" si="24"/>
        <v>40.42</v>
      </c>
      <c r="S268" s="12">
        <f t="shared" si="26"/>
        <v>40205.174849537041</v>
      </c>
      <c r="T268" s="12">
        <f t="shared" si="27"/>
        <v>40291.160416666666</v>
      </c>
      <c r="U268">
        <f t="shared" si="28"/>
        <v>2010</v>
      </c>
      <c r="V268" s="18">
        <f t="shared" si="29"/>
        <v>85.985567129629615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8308</v>
      </c>
      <c r="P269" t="s">
        <v>8313</v>
      </c>
      <c r="Q269">
        <f t="shared" si="25"/>
        <v>132</v>
      </c>
      <c r="R269">
        <f t="shared" si="24"/>
        <v>78.58</v>
      </c>
      <c r="S269" s="12">
        <f t="shared" si="26"/>
        <v>41785.452534722222</v>
      </c>
      <c r="T269" s="12">
        <f t="shared" si="27"/>
        <v>41815.452534722222</v>
      </c>
      <c r="U269">
        <f t="shared" si="28"/>
        <v>2014</v>
      </c>
      <c r="V269" s="18">
        <f t="shared" si="29"/>
        <v>30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8308</v>
      </c>
      <c r="P270" t="s">
        <v>8313</v>
      </c>
      <c r="Q270">
        <f t="shared" si="25"/>
        <v>111</v>
      </c>
      <c r="R270">
        <f t="shared" si="24"/>
        <v>50.18</v>
      </c>
      <c r="S270" s="12">
        <f t="shared" si="26"/>
        <v>40809.15252314815</v>
      </c>
      <c r="T270" s="12">
        <f t="shared" si="27"/>
        <v>40854.194189814814</v>
      </c>
      <c r="U270">
        <f t="shared" si="28"/>
        <v>2011</v>
      </c>
      <c r="V270" s="18">
        <f t="shared" si="29"/>
        <v>45.041666666666664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8308</v>
      </c>
      <c r="P271" t="s">
        <v>8313</v>
      </c>
      <c r="Q271">
        <f t="shared" si="25"/>
        <v>147</v>
      </c>
      <c r="R271">
        <f t="shared" si="24"/>
        <v>92.25</v>
      </c>
      <c r="S271" s="12">
        <f t="shared" si="26"/>
        <v>42758.197013888886</v>
      </c>
      <c r="T271" s="12">
        <f t="shared" si="27"/>
        <v>42788.197013888886</v>
      </c>
      <c r="U271">
        <f t="shared" si="28"/>
        <v>2017</v>
      </c>
      <c r="V271" s="18">
        <f t="shared" si="29"/>
        <v>30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8308</v>
      </c>
      <c r="P272" t="s">
        <v>8313</v>
      </c>
      <c r="Q272">
        <f t="shared" si="25"/>
        <v>153</v>
      </c>
      <c r="R272">
        <f t="shared" si="24"/>
        <v>57.54</v>
      </c>
      <c r="S272" s="12">
        <f t="shared" si="26"/>
        <v>40637.866550925923</v>
      </c>
      <c r="T272" s="12">
        <f t="shared" si="27"/>
        <v>40688.166666666664</v>
      </c>
      <c r="U272">
        <f t="shared" si="28"/>
        <v>2011</v>
      </c>
      <c r="V272" s="18">
        <f t="shared" si="29"/>
        <v>50.300115740740743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8308</v>
      </c>
      <c r="P273" t="s">
        <v>8313</v>
      </c>
      <c r="Q273">
        <f t="shared" si="25"/>
        <v>105</v>
      </c>
      <c r="R273">
        <f t="shared" si="24"/>
        <v>109.42</v>
      </c>
      <c r="S273" s="12">
        <f t="shared" si="26"/>
        <v>41612.10024305556</v>
      </c>
      <c r="T273" s="12">
        <f t="shared" si="27"/>
        <v>41641.333333333336</v>
      </c>
      <c r="U273">
        <f t="shared" si="28"/>
        <v>2013</v>
      </c>
      <c r="V273" s="18">
        <f t="shared" si="29"/>
        <v>29.233090277777777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8308</v>
      </c>
      <c r="P274" t="s">
        <v>8313</v>
      </c>
      <c r="Q274">
        <f t="shared" si="25"/>
        <v>177</v>
      </c>
      <c r="R274">
        <f t="shared" si="24"/>
        <v>81.89</v>
      </c>
      <c r="S274" s="12">
        <f t="shared" si="26"/>
        <v>40235.900358796294</v>
      </c>
      <c r="T274" s="12">
        <f t="shared" si="27"/>
        <v>40296.78402777778</v>
      </c>
      <c r="U274">
        <f t="shared" si="28"/>
        <v>2010</v>
      </c>
      <c r="V274" s="18">
        <f t="shared" si="29"/>
        <v>60.883668981481485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8308</v>
      </c>
      <c r="P275" t="s">
        <v>8313</v>
      </c>
      <c r="Q275">
        <f t="shared" si="25"/>
        <v>108</v>
      </c>
      <c r="R275">
        <f t="shared" si="24"/>
        <v>45.67</v>
      </c>
      <c r="S275" s="12">
        <f t="shared" si="26"/>
        <v>40697.498449074075</v>
      </c>
      <c r="T275" s="12">
        <f t="shared" si="27"/>
        <v>40727.498449074075</v>
      </c>
      <c r="U275">
        <f t="shared" si="28"/>
        <v>2011</v>
      </c>
      <c r="V275" s="18">
        <f t="shared" si="29"/>
        <v>30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8308</v>
      </c>
      <c r="P276" t="s">
        <v>8313</v>
      </c>
      <c r="Q276">
        <f t="shared" si="25"/>
        <v>156</v>
      </c>
      <c r="R276">
        <f t="shared" si="24"/>
        <v>55.22</v>
      </c>
      <c r="S276" s="12">
        <f t="shared" si="26"/>
        <v>40969.912372685183</v>
      </c>
      <c r="T276" s="12">
        <f t="shared" si="27"/>
        <v>41004.290972222225</v>
      </c>
      <c r="U276">
        <f t="shared" si="28"/>
        <v>2012</v>
      </c>
      <c r="V276" s="18">
        <f t="shared" si="29"/>
        <v>34.37859953703704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8308</v>
      </c>
      <c r="P277" t="s">
        <v>8313</v>
      </c>
      <c r="Q277">
        <f t="shared" si="25"/>
        <v>108</v>
      </c>
      <c r="R277">
        <f t="shared" si="24"/>
        <v>65.3</v>
      </c>
      <c r="S277" s="12">
        <f t="shared" si="26"/>
        <v>41193.032013888893</v>
      </c>
      <c r="T277" s="12">
        <f t="shared" si="27"/>
        <v>41223.073680555557</v>
      </c>
      <c r="U277">
        <f t="shared" si="28"/>
        <v>2012</v>
      </c>
      <c r="V277" s="18">
        <f t="shared" si="29"/>
        <v>30.041666666666668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8308</v>
      </c>
      <c r="P278" t="s">
        <v>8313</v>
      </c>
      <c r="Q278">
        <f t="shared" si="25"/>
        <v>148</v>
      </c>
      <c r="R278">
        <f t="shared" si="24"/>
        <v>95.23</v>
      </c>
      <c r="S278" s="12">
        <f t="shared" si="26"/>
        <v>40967.081874999996</v>
      </c>
      <c r="T278" s="12">
        <f t="shared" si="27"/>
        <v>41027.040208333332</v>
      </c>
      <c r="U278">
        <f t="shared" si="28"/>
        <v>2012</v>
      </c>
      <c r="V278" s="18">
        <f t="shared" si="29"/>
        <v>59.958333333333336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8308</v>
      </c>
      <c r="P279" t="s">
        <v>8313</v>
      </c>
      <c r="Q279">
        <f t="shared" si="25"/>
        <v>110</v>
      </c>
      <c r="R279">
        <f t="shared" si="24"/>
        <v>75.44</v>
      </c>
      <c r="S279" s="12">
        <f t="shared" si="26"/>
        <v>42117.891423611116</v>
      </c>
      <c r="T279" s="12">
        <f t="shared" si="27"/>
        <v>42147.891423611116</v>
      </c>
      <c r="U279">
        <f t="shared" si="28"/>
        <v>2015</v>
      </c>
      <c r="V279" s="18">
        <f t="shared" si="29"/>
        <v>30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8308</v>
      </c>
      <c r="P280" t="s">
        <v>8313</v>
      </c>
      <c r="Q280">
        <f t="shared" si="25"/>
        <v>150</v>
      </c>
      <c r="R280">
        <f t="shared" si="24"/>
        <v>97.82</v>
      </c>
      <c r="S280" s="12">
        <f t="shared" si="26"/>
        <v>41164.040960648148</v>
      </c>
      <c r="T280" s="12">
        <f t="shared" si="27"/>
        <v>41194.040960648148</v>
      </c>
      <c r="U280">
        <f t="shared" si="28"/>
        <v>2012</v>
      </c>
      <c r="V280" s="18">
        <f t="shared" si="29"/>
        <v>30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8308</v>
      </c>
      <c r="P281" t="s">
        <v>8313</v>
      </c>
      <c r="Q281">
        <f t="shared" si="25"/>
        <v>157</v>
      </c>
      <c r="R281">
        <f t="shared" si="24"/>
        <v>87.69</v>
      </c>
      <c r="S281" s="12">
        <f t="shared" si="26"/>
        <v>42759.244166666671</v>
      </c>
      <c r="T281" s="12">
        <f t="shared" si="27"/>
        <v>42793.084027777775</v>
      </c>
      <c r="U281">
        <f t="shared" si="28"/>
        <v>2017</v>
      </c>
      <c r="V281" s="18">
        <f t="shared" si="29"/>
        <v>33.839861111111112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8308</v>
      </c>
      <c r="P282" t="s">
        <v>8313</v>
      </c>
      <c r="Q282">
        <f t="shared" si="25"/>
        <v>156</v>
      </c>
      <c r="R282">
        <f t="shared" si="24"/>
        <v>54.75</v>
      </c>
      <c r="S282" s="12">
        <f t="shared" si="26"/>
        <v>41744.590682870366</v>
      </c>
      <c r="T282" s="12">
        <f t="shared" si="27"/>
        <v>41789.590682870366</v>
      </c>
      <c r="U282">
        <f t="shared" si="28"/>
        <v>2014</v>
      </c>
      <c r="V282" s="18">
        <f t="shared" si="29"/>
        <v>45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8308</v>
      </c>
      <c r="P283" t="s">
        <v>8313</v>
      </c>
      <c r="Q283">
        <f t="shared" si="25"/>
        <v>121</v>
      </c>
      <c r="R283">
        <f t="shared" si="24"/>
        <v>83.95</v>
      </c>
      <c r="S283" s="12">
        <f t="shared" si="26"/>
        <v>39950.163344907407</v>
      </c>
      <c r="T283" s="12">
        <f t="shared" si="27"/>
        <v>40035.80972222222</v>
      </c>
      <c r="U283">
        <f t="shared" si="28"/>
        <v>2009</v>
      </c>
      <c r="V283" s="18">
        <f t="shared" si="29"/>
        <v>85.646377314814814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8308</v>
      </c>
      <c r="P284" t="s">
        <v>8313</v>
      </c>
      <c r="Q284">
        <f t="shared" si="25"/>
        <v>101</v>
      </c>
      <c r="R284">
        <f t="shared" si="24"/>
        <v>254.39</v>
      </c>
      <c r="S284" s="12">
        <f t="shared" si="26"/>
        <v>40194.920046296298</v>
      </c>
      <c r="T284" s="12">
        <f t="shared" si="27"/>
        <v>40231.916666666664</v>
      </c>
      <c r="U284">
        <f t="shared" si="28"/>
        <v>2010</v>
      </c>
      <c r="V284" s="18">
        <f t="shared" si="29"/>
        <v>36.996620370370373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8308</v>
      </c>
      <c r="P285" t="s">
        <v>8313</v>
      </c>
      <c r="Q285">
        <f t="shared" si="25"/>
        <v>114</v>
      </c>
      <c r="R285">
        <f t="shared" si="24"/>
        <v>101.83</v>
      </c>
      <c r="S285" s="12">
        <f t="shared" si="26"/>
        <v>40675.71</v>
      </c>
      <c r="T285" s="12">
        <f t="shared" si="27"/>
        <v>40695.207638888889</v>
      </c>
      <c r="U285">
        <f t="shared" si="28"/>
        <v>2011</v>
      </c>
      <c r="V285" s="18">
        <f t="shared" si="29"/>
        <v>19.49763888888889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8308</v>
      </c>
      <c r="P286" t="s">
        <v>8313</v>
      </c>
      <c r="Q286">
        <f t="shared" si="25"/>
        <v>105</v>
      </c>
      <c r="R286">
        <f t="shared" si="24"/>
        <v>55.07</v>
      </c>
      <c r="S286" s="12">
        <f t="shared" si="26"/>
        <v>40904.738194444442</v>
      </c>
      <c r="T286" s="12">
        <f t="shared" si="27"/>
        <v>40929.738194444442</v>
      </c>
      <c r="U286">
        <f t="shared" si="28"/>
        <v>2011</v>
      </c>
      <c r="V286" s="18">
        <f t="shared" si="29"/>
        <v>25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8308</v>
      </c>
      <c r="P287" t="s">
        <v>8313</v>
      </c>
      <c r="Q287">
        <f t="shared" si="25"/>
        <v>229</v>
      </c>
      <c r="R287">
        <f t="shared" si="24"/>
        <v>56.9</v>
      </c>
      <c r="S287" s="12">
        <f t="shared" si="26"/>
        <v>41506.756111111114</v>
      </c>
      <c r="T287" s="12">
        <f t="shared" si="27"/>
        <v>41536.756111111114</v>
      </c>
      <c r="U287">
        <f t="shared" si="28"/>
        <v>2013</v>
      </c>
      <c r="V287" s="18">
        <f t="shared" si="29"/>
        <v>30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8308</v>
      </c>
      <c r="P288" t="s">
        <v>8313</v>
      </c>
      <c r="Q288">
        <f t="shared" si="25"/>
        <v>109</v>
      </c>
      <c r="R288">
        <f t="shared" si="24"/>
        <v>121.28</v>
      </c>
      <c r="S288" s="12">
        <f t="shared" si="26"/>
        <v>41313.816249999996</v>
      </c>
      <c r="T288" s="12">
        <f t="shared" si="27"/>
        <v>41358.774583333332</v>
      </c>
      <c r="U288">
        <f t="shared" si="28"/>
        <v>2013</v>
      </c>
      <c r="V288" s="18">
        <f t="shared" si="29"/>
        <v>44.958333333333336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8308</v>
      </c>
      <c r="P289" t="s">
        <v>8313</v>
      </c>
      <c r="Q289">
        <f t="shared" si="25"/>
        <v>176</v>
      </c>
      <c r="R289">
        <f t="shared" si="24"/>
        <v>91.19</v>
      </c>
      <c r="S289" s="12">
        <f t="shared" si="26"/>
        <v>41184.277986111112</v>
      </c>
      <c r="T289" s="12">
        <f t="shared" si="27"/>
        <v>41215.166666666664</v>
      </c>
      <c r="U289">
        <f t="shared" si="28"/>
        <v>2012</v>
      </c>
      <c r="V289" s="18">
        <f t="shared" si="29"/>
        <v>30.888680555555553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8308</v>
      </c>
      <c r="P290" t="s">
        <v>8313</v>
      </c>
      <c r="Q290">
        <f t="shared" si="25"/>
        <v>103</v>
      </c>
      <c r="R290">
        <f t="shared" si="24"/>
        <v>115.45</v>
      </c>
      <c r="S290" s="12">
        <f t="shared" si="26"/>
        <v>41051.168900462959</v>
      </c>
      <c r="T290" s="12">
        <f t="shared" si="27"/>
        <v>41086.168900462959</v>
      </c>
      <c r="U290">
        <f t="shared" si="28"/>
        <v>2012</v>
      </c>
      <c r="V290" s="18">
        <f t="shared" si="29"/>
        <v>35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8308</v>
      </c>
      <c r="P291" t="s">
        <v>8313</v>
      </c>
      <c r="Q291">
        <f t="shared" si="25"/>
        <v>105</v>
      </c>
      <c r="R291">
        <f t="shared" si="24"/>
        <v>67.77</v>
      </c>
      <c r="S291" s="12">
        <f t="shared" si="26"/>
        <v>41550.456412037034</v>
      </c>
      <c r="T291" s="12">
        <f t="shared" si="27"/>
        <v>41580.456412037034</v>
      </c>
      <c r="U291">
        <f t="shared" si="28"/>
        <v>2013</v>
      </c>
      <c r="V291" s="18">
        <f t="shared" si="29"/>
        <v>30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8308</v>
      </c>
      <c r="P292" t="s">
        <v>8313</v>
      </c>
      <c r="Q292">
        <f t="shared" si="25"/>
        <v>107</v>
      </c>
      <c r="R292">
        <f t="shared" si="24"/>
        <v>28.58</v>
      </c>
      <c r="S292" s="12">
        <f t="shared" si="26"/>
        <v>40526.36917824074</v>
      </c>
      <c r="T292" s="12">
        <f t="shared" si="27"/>
        <v>40576.332638888889</v>
      </c>
      <c r="U292">
        <f t="shared" si="28"/>
        <v>2010</v>
      </c>
      <c r="V292" s="18">
        <f t="shared" si="29"/>
        <v>49.96346064814815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8308</v>
      </c>
      <c r="P293" t="s">
        <v>8313</v>
      </c>
      <c r="Q293">
        <f t="shared" si="25"/>
        <v>120</v>
      </c>
      <c r="R293">
        <f t="shared" si="24"/>
        <v>46.88</v>
      </c>
      <c r="S293" s="12">
        <f t="shared" si="26"/>
        <v>41376.769050925926</v>
      </c>
      <c r="T293" s="12">
        <f t="shared" si="27"/>
        <v>41395.000694444447</v>
      </c>
      <c r="U293">
        <f t="shared" si="28"/>
        <v>2013</v>
      </c>
      <c r="V293" s="18">
        <f t="shared" si="29"/>
        <v>18.231643518518517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8308</v>
      </c>
      <c r="P294" t="s">
        <v>8313</v>
      </c>
      <c r="Q294">
        <f t="shared" si="25"/>
        <v>102</v>
      </c>
      <c r="R294">
        <f t="shared" si="24"/>
        <v>154.41999999999999</v>
      </c>
      <c r="S294" s="12">
        <f t="shared" si="26"/>
        <v>40812.803229166668</v>
      </c>
      <c r="T294" s="12">
        <f t="shared" si="27"/>
        <v>40845.165972222225</v>
      </c>
      <c r="U294">
        <f t="shared" si="28"/>
        <v>2011</v>
      </c>
      <c r="V294" s="18">
        <f t="shared" si="29"/>
        <v>32.362743055555555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8308</v>
      </c>
      <c r="P295" t="s">
        <v>8313</v>
      </c>
      <c r="Q295">
        <f t="shared" si="25"/>
        <v>101</v>
      </c>
      <c r="R295">
        <f t="shared" si="24"/>
        <v>201.22</v>
      </c>
      <c r="S295" s="12">
        <f t="shared" si="26"/>
        <v>41719.667986111112</v>
      </c>
      <c r="T295" s="12">
        <f t="shared" si="27"/>
        <v>41749.667986111112</v>
      </c>
      <c r="U295">
        <f t="shared" si="28"/>
        <v>2014</v>
      </c>
      <c r="V295" s="18">
        <f t="shared" si="29"/>
        <v>30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8308</v>
      </c>
      <c r="P296" t="s">
        <v>8313</v>
      </c>
      <c r="Q296">
        <f t="shared" si="25"/>
        <v>100</v>
      </c>
      <c r="R296">
        <f t="shared" si="24"/>
        <v>100</v>
      </c>
      <c r="S296" s="12">
        <f t="shared" si="26"/>
        <v>40343.084421296298</v>
      </c>
      <c r="T296" s="12">
        <f t="shared" si="27"/>
        <v>40378.666666666664</v>
      </c>
      <c r="U296">
        <f t="shared" si="28"/>
        <v>2010</v>
      </c>
      <c r="V296" s="18">
        <f t="shared" si="29"/>
        <v>35.582245370370373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8308</v>
      </c>
      <c r="P297" t="s">
        <v>8313</v>
      </c>
      <c r="Q297">
        <f t="shared" si="25"/>
        <v>133</v>
      </c>
      <c r="R297">
        <f t="shared" si="24"/>
        <v>100.08</v>
      </c>
      <c r="S297" s="12">
        <f t="shared" si="26"/>
        <v>41519.004733796297</v>
      </c>
      <c r="T297" s="12">
        <f t="shared" si="27"/>
        <v>41579</v>
      </c>
      <c r="U297">
        <f t="shared" si="28"/>
        <v>2013</v>
      </c>
      <c r="V297" s="18">
        <f t="shared" si="29"/>
        <v>59.9952662037037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8308</v>
      </c>
      <c r="P298" t="s">
        <v>8313</v>
      </c>
      <c r="Q298">
        <f t="shared" si="25"/>
        <v>119</v>
      </c>
      <c r="R298">
        <f t="shared" si="24"/>
        <v>230.09</v>
      </c>
      <c r="S298" s="12">
        <f t="shared" si="26"/>
        <v>41134.475497685184</v>
      </c>
      <c r="T298" s="12">
        <f t="shared" si="27"/>
        <v>41159.475497685184</v>
      </c>
      <c r="U298">
        <f t="shared" si="28"/>
        <v>2012</v>
      </c>
      <c r="V298" s="18">
        <f t="shared" si="29"/>
        <v>25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8308</v>
      </c>
      <c r="P299" t="s">
        <v>8313</v>
      </c>
      <c r="Q299">
        <f t="shared" si="25"/>
        <v>101</v>
      </c>
      <c r="R299">
        <f t="shared" si="24"/>
        <v>141.75</v>
      </c>
      <c r="S299" s="12">
        <f t="shared" si="26"/>
        <v>42089.72802083334</v>
      </c>
      <c r="T299" s="12">
        <f t="shared" si="27"/>
        <v>42125.165972222225</v>
      </c>
      <c r="U299">
        <f t="shared" si="28"/>
        <v>2015</v>
      </c>
      <c r="V299" s="18">
        <f t="shared" si="29"/>
        <v>35.437951388888891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8308</v>
      </c>
      <c r="P300" t="s">
        <v>8313</v>
      </c>
      <c r="Q300">
        <f t="shared" si="25"/>
        <v>109</v>
      </c>
      <c r="R300">
        <f t="shared" si="24"/>
        <v>56.34</v>
      </c>
      <c r="S300" s="12">
        <f t="shared" si="26"/>
        <v>41709.463518518518</v>
      </c>
      <c r="T300" s="12">
        <f t="shared" si="27"/>
        <v>41768.875</v>
      </c>
      <c r="U300">
        <f t="shared" si="28"/>
        <v>2014</v>
      </c>
      <c r="V300" s="18">
        <f t="shared" si="29"/>
        <v>59.411481481481481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8308</v>
      </c>
      <c r="P301" t="s">
        <v>8313</v>
      </c>
      <c r="Q301">
        <f t="shared" si="25"/>
        <v>179</v>
      </c>
      <c r="R301">
        <f t="shared" si="24"/>
        <v>73.34</v>
      </c>
      <c r="S301" s="12">
        <f t="shared" si="26"/>
        <v>40469.225231481483</v>
      </c>
      <c r="T301" s="12">
        <f t="shared" si="27"/>
        <v>40499.266898148147</v>
      </c>
      <c r="U301">
        <f t="shared" si="28"/>
        <v>2010</v>
      </c>
      <c r="V301" s="18">
        <f t="shared" si="29"/>
        <v>30.041666666666668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8308</v>
      </c>
      <c r="P302" t="s">
        <v>8313</v>
      </c>
      <c r="Q302">
        <f t="shared" si="25"/>
        <v>102</v>
      </c>
      <c r="R302">
        <f t="shared" si="24"/>
        <v>85.34</v>
      </c>
      <c r="S302" s="12">
        <f t="shared" si="26"/>
        <v>40626.959930555553</v>
      </c>
      <c r="T302" s="12">
        <f t="shared" si="27"/>
        <v>40657.959930555553</v>
      </c>
      <c r="U302">
        <f t="shared" si="28"/>
        <v>2011</v>
      </c>
      <c r="V302" s="18">
        <f t="shared" si="29"/>
        <v>31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8308</v>
      </c>
      <c r="P303" t="s">
        <v>8313</v>
      </c>
      <c r="Q303">
        <f t="shared" si="25"/>
        <v>119</v>
      </c>
      <c r="R303">
        <f t="shared" si="24"/>
        <v>61.5</v>
      </c>
      <c r="S303" s="12">
        <f t="shared" si="26"/>
        <v>41312.737673611111</v>
      </c>
      <c r="T303" s="12">
        <f t="shared" si="27"/>
        <v>41352.696006944447</v>
      </c>
      <c r="U303">
        <f t="shared" si="28"/>
        <v>2013</v>
      </c>
      <c r="V303" s="18">
        <f t="shared" si="29"/>
        <v>39.958333333333336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8308</v>
      </c>
      <c r="P304" t="s">
        <v>8313</v>
      </c>
      <c r="Q304">
        <f t="shared" si="25"/>
        <v>100</v>
      </c>
      <c r="R304">
        <f t="shared" si="24"/>
        <v>93.02</v>
      </c>
      <c r="S304" s="12">
        <f t="shared" si="26"/>
        <v>40933.856921296298</v>
      </c>
      <c r="T304" s="12">
        <f t="shared" si="27"/>
        <v>40963.856921296298</v>
      </c>
      <c r="U304">
        <f t="shared" si="28"/>
        <v>2012</v>
      </c>
      <c r="V304" s="18">
        <f t="shared" si="29"/>
        <v>30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8308</v>
      </c>
      <c r="P305" t="s">
        <v>8313</v>
      </c>
      <c r="Q305">
        <f t="shared" si="25"/>
        <v>137</v>
      </c>
      <c r="R305">
        <f t="shared" si="24"/>
        <v>50.29</v>
      </c>
      <c r="S305" s="12">
        <f t="shared" si="26"/>
        <v>41032.071134259262</v>
      </c>
      <c r="T305" s="12">
        <f t="shared" si="27"/>
        <v>41062.071134259262</v>
      </c>
      <c r="U305">
        <f t="shared" si="28"/>
        <v>2012</v>
      </c>
      <c r="V305" s="18">
        <f t="shared" si="29"/>
        <v>30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8308</v>
      </c>
      <c r="P306" t="s">
        <v>8313</v>
      </c>
      <c r="Q306">
        <f t="shared" si="25"/>
        <v>232</v>
      </c>
      <c r="R306">
        <f t="shared" si="24"/>
        <v>106.43</v>
      </c>
      <c r="S306" s="12">
        <f t="shared" si="26"/>
        <v>41114.094872685186</v>
      </c>
      <c r="T306" s="12">
        <f t="shared" si="27"/>
        <v>41153.083333333336</v>
      </c>
      <c r="U306">
        <f t="shared" si="28"/>
        <v>2012</v>
      </c>
      <c r="V306" s="18">
        <f t="shared" si="29"/>
        <v>38.988460648148148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8308</v>
      </c>
      <c r="P307" t="s">
        <v>8313</v>
      </c>
      <c r="Q307">
        <f t="shared" si="25"/>
        <v>130</v>
      </c>
      <c r="R307">
        <f t="shared" si="24"/>
        <v>51.72</v>
      </c>
      <c r="S307" s="12">
        <f t="shared" si="26"/>
        <v>40948.630196759259</v>
      </c>
      <c r="T307" s="12">
        <f t="shared" si="27"/>
        <v>40978.630196759259</v>
      </c>
      <c r="U307">
        <f t="shared" si="28"/>
        <v>2012</v>
      </c>
      <c r="V307" s="18">
        <f t="shared" si="29"/>
        <v>30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8308</v>
      </c>
      <c r="P308" t="s">
        <v>8313</v>
      </c>
      <c r="Q308">
        <f t="shared" si="25"/>
        <v>293</v>
      </c>
      <c r="R308">
        <f t="shared" si="24"/>
        <v>36.61</v>
      </c>
      <c r="S308" s="12">
        <f t="shared" si="26"/>
        <v>41333.837187500001</v>
      </c>
      <c r="T308" s="12">
        <f t="shared" si="27"/>
        <v>41353.795520833337</v>
      </c>
      <c r="U308">
        <f t="shared" si="28"/>
        <v>2013</v>
      </c>
      <c r="V308" s="18">
        <f t="shared" si="29"/>
        <v>19.958333333333332</v>
      </c>
    </row>
    <row r="309" spans="1:22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8308</v>
      </c>
      <c r="P309" t="s">
        <v>8313</v>
      </c>
      <c r="Q309">
        <f t="shared" si="25"/>
        <v>111</v>
      </c>
      <c r="R309">
        <f t="shared" si="24"/>
        <v>42.52</v>
      </c>
      <c r="S309" s="12">
        <f t="shared" si="26"/>
        <v>41282.944456018515</v>
      </c>
      <c r="T309" s="12">
        <f t="shared" si="27"/>
        <v>41312.944456018515</v>
      </c>
      <c r="U309">
        <f t="shared" si="28"/>
        <v>2013</v>
      </c>
      <c r="V309" s="18">
        <f t="shared" si="29"/>
        <v>30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8308</v>
      </c>
      <c r="P310" t="s">
        <v>8313</v>
      </c>
      <c r="Q310">
        <f t="shared" si="25"/>
        <v>106</v>
      </c>
      <c r="R310">
        <f t="shared" si="24"/>
        <v>62.71</v>
      </c>
      <c r="S310" s="12">
        <f t="shared" si="26"/>
        <v>40567.694560185184</v>
      </c>
      <c r="T310" s="12">
        <f t="shared" si="27"/>
        <v>40612.694560185184</v>
      </c>
      <c r="U310">
        <f t="shared" si="28"/>
        <v>2011</v>
      </c>
      <c r="V310" s="18">
        <f t="shared" si="29"/>
        <v>45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8308</v>
      </c>
      <c r="P311" t="s">
        <v>8313</v>
      </c>
      <c r="Q311">
        <f t="shared" si="25"/>
        <v>119</v>
      </c>
      <c r="R311">
        <f t="shared" si="24"/>
        <v>89.96</v>
      </c>
      <c r="S311" s="12">
        <f t="shared" si="26"/>
        <v>41134.751550925925</v>
      </c>
      <c r="T311" s="12">
        <f t="shared" si="27"/>
        <v>41155.751550925925</v>
      </c>
      <c r="U311">
        <f t="shared" si="28"/>
        <v>2012</v>
      </c>
      <c r="V311" s="18">
        <f t="shared" si="29"/>
        <v>21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8308</v>
      </c>
      <c r="P312" t="s">
        <v>8313</v>
      </c>
      <c r="Q312">
        <f t="shared" si="25"/>
        <v>104</v>
      </c>
      <c r="R312">
        <f t="shared" si="24"/>
        <v>28.92</v>
      </c>
      <c r="S312" s="12">
        <f t="shared" si="26"/>
        <v>40821.183136574073</v>
      </c>
      <c r="T312" s="12">
        <f t="shared" si="27"/>
        <v>40836.083333333336</v>
      </c>
      <c r="U312">
        <f t="shared" si="28"/>
        <v>2011</v>
      </c>
      <c r="V312" s="18">
        <f t="shared" si="29"/>
        <v>14.900196759259259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8308</v>
      </c>
      <c r="P313" t="s">
        <v>8313</v>
      </c>
      <c r="Q313">
        <f t="shared" si="25"/>
        <v>104</v>
      </c>
      <c r="R313">
        <f t="shared" si="24"/>
        <v>138.80000000000001</v>
      </c>
      <c r="S313" s="12">
        <f t="shared" si="26"/>
        <v>40868.219814814816</v>
      </c>
      <c r="T313" s="12">
        <f t="shared" si="27"/>
        <v>40909.332638888889</v>
      </c>
      <c r="U313">
        <f t="shared" si="28"/>
        <v>2011</v>
      </c>
      <c r="V313" s="18">
        <f t="shared" si="29"/>
        <v>41.112824074074076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8308</v>
      </c>
      <c r="P314" t="s">
        <v>8313</v>
      </c>
      <c r="Q314">
        <f t="shared" si="25"/>
        <v>112</v>
      </c>
      <c r="R314">
        <f t="shared" si="24"/>
        <v>61.3</v>
      </c>
      <c r="S314" s="12">
        <f t="shared" si="26"/>
        <v>41348.877685185187</v>
      </c>
      <c r="T314" s="12">
        <f t="shared" si="27"/>
        <v>41378.877685185187</v>
      </c>
      <c r="U314">
        <f t="shared" si="28"/>
        <v>2013</v>
      </c>
      <c r="V314" s="18">
        <f t="shared" si="29"/>
        <v>30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8308</v>
      </c>
      <c r="P315" t="s">
        <v>8313</v>
      </c>
      <c r="Q315">
        <f t="shared" si="25"/>
        <v>105</v>
      </c>
      <c r="R315">
        <f t="shared" si="24"/>
        <v>80.2</v>
      </c>
      <c r="S315" s="12">
        <f t="shared" si="26"/>
        <v>40357.227939814817</v>
      </c>
      <c r="T315" s="12">
        <f t="shared" si="27"/>
        <v>40401.665972222225</v>
      </c>
      <c r="U315">
        <f t="shared" si="28"/>
        <v>2010</v>
      </c>
      <c r="V315" s="18">
        <f t="shared" si="29"/>
        <v>44.438032407407405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8308</v>
      </c>
      <c r="P316" t="s">
        <v>8313</v>
      </c>
      <c r="Q316">
        <f t="shared" si="25"/>
        <v>385</v>
      </c>
      <c r="R316">
        <f t="shared" si="24"/>
        <v>32.1</v>
      </c>
      <c r="S316" s="12">
        <f t="shared" si="26"/>
        <v>41304.833194444444</v>
      </c>
      <c r="T316" s="12">
        <f t="shared" si="27"/>
        <v>41334.833194444444</v>
      </c>
      <c r="U316">
        <f t="shared" si="28"/>
        <v>2013</v>
      </c>
      <c r="V316" s="18">
        <f t="shared" si="29"/>
        <v>30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8308</v>
      </c>
      <c r="P317" t="s">
        <v>8313</v>
      </c>
      <c r="Q317">
        <f t="shared" si="25"/>
        <v>101</v>
      </c>
      <c r="R317">
        <f t="shared" si="24"/>
        <v>200.89</v>
      </c>
      <c r="S317" s="12">
        <f t="shared" si="26"/>
        <v>41113.77238425926</v>
      </c>
      <c r="T317" s="12">
        <f t="shared" si="27"/>
        <v>41143.77238425926</v>
      </c>
      <c r="U317">
        <f t="shared" si="28"/>
        <v>2012</v>
      </c>
      <c r="V317" s="18">
        <f t="shared" si="29"/>
        <v>30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8308</v>
      </c>
      <c r="P318" t="s">
        <v>8313</v>
      </c>
      <c r="Q318">
        <f t="shared" si="25"/>
        <v>114</v>
      </c>
      <c r="R318">
        <f t="shared" si="24"/>
        <v>108.01</v>
      </c>
      <c r="S318" s="12">
        <f t="shared" si="26"/>
        <v>41950.923576388886</v>
      </c>
      <c r="T318" s="12">
        <f t="shared" si="27"/>
        <v>41984.207638888889</v>
      </c>
      <c r="U318">
        <f t="shared" si="28"/>
        <v>2014</v>
      </c>
      <c r="V318" s="18">
        <f t="shared" si="29"/>
        <v>33.284062499999997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8308</v>
      </c>
      <c r="P319" t="s">
        <v>8313</v>
      </c>
      <c r="Q319">
        <f t="shared" si="25"/>
        <v>101</v>
      </c>
      <c r="R319">
        <f t="shared" si="24"/>
        <v>95.7</v>
      </c>
      <c r="S319" s="12">
        <f t="shared" si="26"/>
        <v>41589.676886574074</v>
      </c>
      <c r="T319" s="12">
        <f t="shared" si="27"/>
        <v>41619.676886574074</v>
      </c>
      <c r="U319">
        <f t="shared" si="28"/>
        <v>2013</v>
      </c>
      <c r="V319" s="18">
        <f t="shared" si="29"/>
        <v>30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8308</v>
      </c>
      <c r="P320" t="s">
        <v>8313</v>
      </c>
      <c r="Q320">
        <f t="shared" si="25"/>
        <v>283</v>
      </c>
      <c r="R320">
        <f t="shared" si="24"/>
        <v>49.88</v>
      </c>
      <c r="S320" s="12">
        <f t="shared" si="26"/>
        <v>41330.038784722223</v>
      </c>
      <c r="T320" s="12">
        <f t="shared" si="27"/>
        <v>41359.997118055559</v>
      </c>
      <c r="U320">
        <f t="shared" si="28"/>
        <v>2013</v>
      </c>
      <c r="V320" s="18">
        <f t="shared" si="29"/>
        <v>29.958333333333332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8308</v>
      </c>
      <c r="P321" t="s">
        <v>8313</v>
      </c>
      <c r="Q321">
        <f t="shared" si="25"/>
        <v>113</v>
      </c>
      <c r="R321">
        <f t="shared" si="24"/>
        <v>110.47</v>
      </c>
      <c r="S321" s="12">
        <f t="shared" si="26"/>
        <v>40123.83829861111</v>
      </c>
      <c r="T321" s="12">
        <f t="shared" si="27"/>
        <v>40211.332638888889</v>
      </c>
      <c r="U321">
        <f t="shared" si="28"/>
        <v>2009</v>
      </c>
      <c r="V321" s="18">
        <f t="shared" si="29"/>
        <v>87.494340277777781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8308</v>
      </c>
      <c r="P322" t="s">
        <v>8313</v>
      </c>
      <c r="Q322">
        <f t="shared" si="25"/>
        <v>107</v>
      </c>
      <c r="R322">
        <f t="shared" ref="R322:R385" si="30">IFERROR(ROUND(E322/L322,2),0)</f>
        <v>134.91</v>
      </c>
      <c r="S322" s="12">
        <f t="shared" si="26"/>
        <v>42331.551307870366</v>
      </c>
      <c r="T322" s="12">
        <f t="shared" si="27"/>
        <v>42360.958333333328</v>
      </c>
      <c r="U322">
        <f t="shared" si="28"/>
        <v>2015</v>
      </c>
      <c r="V322" s="18">
        <f t="shared" si="29"/>
        <v>29.407025462962963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8308</v>
      </c>
      <c r="P323" t="s">
        <v>8313</v>
      </c>
      <c r="Q323">
        <f t="shared" ref="Q323:Q386" si="31">ROUND(E323/D323*100,0)</f>
        <v>103</v>
      </c>
      <c r="R323">
        <f t="shared" si="30"/>
        <v>106.62</v>
      </c>
      <c r="S323" s="12">
        <f t="shared" ref="S323:S386" si="32">(((J323/60)/60)/24)+DATE(1970,1,1)</f>
        <v>42647.446597222224</v>
      </c>
      <c r="T323" s="12">
        <f t="shared" ref="T323:T386" si="33">(((I323/60)/60)/24)+DATE(1970,1,1)</f>
        <v>42682.488263888896</v>
      </c>
      <c r="U323">
        <f t="shared" ref="U323:U386" si="34">YEAR(S323)</f>
        <v>2016</v>
      </c>
      <c r="V323" s="18">
        <f t="shared" ref="V323:V386" si="35">(I323-J323)/60/60/24</f>
        <v>35.041666666666664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8308</v>
      </c>
      <c r="P324" t="s">
        <v>8313</v>
      </c>
      <c r="Q324">
        <f t="shared" si="31"/>
        <v>108</v>
      </c>
      <c r="R324">
        <f t="shared" si="30"/>
        <v>145.04</v>
      </c>
      <c r="S324" s="12">
        <f t="shared" si="32"/>
        <v>42473.57</v>
      </c>
      <c r="T324" s="12">
        <f t="shared" si="33"/>
        <v>42503.57</v>
      </c>
      <c r="U324">
        <f t="shared" si="34"/>
        <v>2016</v>
      </c>
      <c r="V324" s="18">
        <f t="shared" si="35"/>
        <v>30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8308</v>
      </c>
      <c r="P325" t="s">
        <v>8313</v>
      </c>
      <c r="Q325">
        <f t="shared" si="31"/>
        <v>123</v>
      </c>
      <c r="R325">
        <f t="shared" si="30"/>
        <v>114.59</v>
      </c>
      <c r="S325" s="12">
        <f t="shared" si="32"/>
        <v>42697.32136574074</v>
      </c>
      <c r="T325" s="12">
        <f t="shared" si="33"/>
        <v>42725.332638888889</v>
      </c>
      <c r="U325">
        <f t="shared" si="34"/>
        <v>2016</v>
      </c>
      <c r="V325" s="18">
        <f t="shared" si="35"/>
        <v>28.011273148148145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8308</v>
      </c>
      <c r="P326" t="s">
        <v>8313</v>
      </c>
      <c r="Q326">
        <f t="shared" si="31"/>
        <v>102</v>
      </c>
      <c r="R326">
        <f t="shared" si="30"/>
        <v>105.32</v>
      </c>
      <c r="S326" s="12">
        <f t="shared" si="32"/>
        <v>42184.626250000001</v>
      </c>
      <c r="T326" s="12">
        <f t="shared" si="33"/>
        <v>42217.626250000001</v>
      </c>
      <c r="U326">
        <f t="shared" si="34"/>
        <v>2015</v>
      </c>
      <c r="V326" s="18">
        <f t="shared" si="35"/>
        <v>33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8308</v>
      </c>
      <c r="P327" t="s">
        <v>8313</v>
      </c>
      <c r="Q327">
        <f t="shared" si="31"/>
        <v>104</v>
      </c>
      <c r="R327">
        <f t="shared" si="30"/>
        <v>70.92</v>
      </c>
      <c r="S327" s="12">
        <f t="shared" si="32"/>
        <v>42689.187881944439</v>
      </c>
      <c r="T327" s="12">
        <f t="shared" si="33"/>
        <v>42724.187881944439</v>
      </c>
      <c r="U327">
        <f t="shared" si="34"/>
        <v>2016</v>
      </c>
      <c r="V327" s="18">
        <f t="shared" si="35"/>
        <v>35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8308</v>
      </c>
      <c r="P328" t="s">
        <v>8313</v>
      </c>
      <c r="Q328">
        <f t="shared" si="31"/>
        <v>113</v>
      </c>
      <c r="R328">
        <f t="shared" si="30"/>
        <v>147.16999999999999</v>
      </c>
      <c r="S328" s="12">
        <f t="shared" si="32"/>
        <v>42775.314884259264</v>
      </c>
      <c r="T328" s="12">
        <f t="shared" si="33"/>
        <v>42808.956250000003</v>
      </c>
      <c r="U328">
        <f t="shared" si="34"/>
        <v>2017</v>
      </c>
      <c r="V328" s="18">
        <f t="shared" si="35"/>
        <v>33.641365740740738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8308</v>
      </c>
      <c r="P329" t="s">
        <v>8313</v>
      </c>
      <c r="Q329">
        <f t="shared" si="31"/>
        <v>136</v>
      </c>
      <c r="R329">
        <f t="shared" si="30"/>
        <v>160.47</v>
      </c>
      <c r="S329" s="12">
        <f t="shared" si="32"/>
        <v>42058.235289351855</v>
      </c>
      <c r="T329" s="12">
        <f t="shared" si="33"/>
        <v>42085.333333333328</v>
      </c>
      <c r="U329">
        <f t="shared" si="34"/>
        <v>2015</v>
      </c>
      <c r="V329" s="18">
        <f t="shared" si="35"/>
        <v>27.098043981481482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8308</v>
      </c>
      <c r="P330" t="s">
        <v>8313</v>
      </c>
      <c r="Q330">
        <f t="shared" si="31"/>
        <v>104</v>
      </c>
      <c r="R330">
        <f t="shared" si="30"/>
        <v>156.05000000000001</v>
      </c>
      <c r="S330" s="12">
        <f t="shared" si="32"/>
        <v>42278.946620370371</v>
      </c>
      <c r="T330" s="12">
        <f t="shared" si="33"/>
        <v>42309.166666666672</v>
      </c>
      <c r="U330">
        <f t="shared" si="34"/>
        <v>2015</v>
      </c>
      <c r="V330" s="18">
        <f t="shared" si="35"/>
        <v>30.220046296296299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8308</v>
      </c>
      <c r="P331" t="s">
        <v>8313</v>
      </c>
      <c r="Q331">
        <f t="shared" si="31"/>
        <v>106</v>
      </c>
      <c r="R331">
        <f t="shared" si="30"/>
        <v>63.17</v>
      </c>
      <c r="S331" s="12">
        <f t="shared" si="32"/>
        <v>42291.46674768519</v>
      </c>
      <c r="T331" s="12">
        <f t="shared" si="33"/>
        <v>42315.166666666672</v>
      </c>
      <c r="U331">
        <f t="shared" si="34"/>
        <v>2015</v>
      </c>
      <c r="V331" s="18">
        <f t="shared" si="35"/>
        <v>23.699918981481478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8308</v>
      </c>
      <c r="P332" t="s">
        <v>8313</v>
      </c>
      <c r="Q332">
        <f t="shared" si="31"/>
        <v>102</v>
      </c>
      <c r="R332">
        <f t="shared" si="30"/>
        <v>104.82</v>
      </c>
      <c r="S332" s="12">
        <f t="shared" si="32"/>
        <v>41379.515775462962</v>
      </c>
      <c r="T332" s="12">
        <f t="shared" si="33"/>
        <v>41411.165972222225</v>
      </c>
      <c r="U332">
        <f t="shared" si="34"/>
        <v>2013</v>
      </c>
      <c r="V332" s="18">
        <f t="shared" si="35"/>
        <v>31.650196759259259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8308</v>
      </c>
      <c r="P333" t="s">
        <v>8313</v>
      </c>
      <c r="Q333">
        <f t="shared" si="31"/>
        <v>107</v>
      </c>
      <c r="R333">
        <f t="shared" si="30"/>
        <v>97.36</v>
      </c>
      <c r="S333" s="12">
        <f t="shared" si="32"/>
        <v>42507.581412037034</v>
      </c>
      <c r="T333" s="12">
        <f t="shared" si="33"/>
        <v>42538.581412037034</v>
      </c>
      <c r="U333">
        <f t="shared" si="34"/>
        <v>2016</v>
      </c>
      <c r="V333" s="18">
        <f t="shared" si="35"/>
        <v>31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8308</v>
      </c>
      <c r="P334" t="s">
        <v>8313</v>
      </c>
      <c r="Q334">
        <f t="shared" si="31"/>
        <v>113</v>
      </c>
      <c r="R334">
        <f t="shared" si="30"/>
        <v>203.63</v>
      </c>
      <c r="S334" s="12">
        <f t="shared" si="32"/>
        <v>42263.680289351847</v>
      </c>
      <c r="T334" s="12">
        <f t="shared" si="33"/>
        <v>42305.333333333328</v>
      </c>
      <c r="U334">
        <f t="shared" si="34"/>
        <v>2015</v>
      </c>
      <c r="V334" s="18">
        <f t="shared" si="35"/>
        <v>41.653043981481481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8308</v>
      </c>
      <c r="P335" t="s">
        <v>8313</v>
      </c>
      <c r="Q335">
        <f t="shared" si="31"/>
        <v>125</v>
      </c>
      <c r="R335">
        <f t="shared" si="30"/>
        <v>188.31</v>
      </c>
      <c r="S335" s="12">
        <f t="shared" si="32"/>
        <v>42437.636469907404</v>
      </c>
      <c r="T335" s="12">
        <f t="shared" si="33"/>
        <v>42467.59480324074</v>
      </c>
      <c r="U335">
        <f t="shared" si="34"/>
        <v>2016</v>
      </c>
      <c r="V335" s="18">
        <f t="shared" si="35"/>
        <v>29.958333333333332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8308</v>
      </c>
      <c r="P336" t="s">
        <v>8313</v>
      </c>
      <c r="Q336">
        <f t="shared" si="31"/>
        <v>101</v>
      </c>
      <c r="R336">
        <f t="shared" si="30"/>
        <v>146.65</v>
      </c>
      <c r="S336" s="12">
        <f t="shared" si="32"/>
        <v>42101.682372685187</v>
      </c>
      <c r="T336" s="12">
        <f t="shared" si="33"/>
        <v>42139.791666666672</v>
      </c>
      <c r="U336">
        <f t="shared" si="34"/>
        <v>2015</v>
      </c>
      <c r="V336" s="18">
        <f t="shared" si="35"/>
        <v>38.109293981481478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8308</v>
      </c>
      <c r="P337" t="s">
        <v>8313</v>
      </c>
      <c r="Q337">
        <f t="shared" si="31"/>
        <v>103</v>
      </c>
      <c r="R337">
        <f t="shared" si="30"/>
        <v>109.19</v>
      </c>
      <c r="S337" s="12">
        <f t="shared" si="32"/>
        <v>42101.737442129626</v>
      </c>
      <c r="T337" s="12">
        <f t="shared" si="33"/>
        <v>42132.916666666672</v>
      </c>
      <c r="U337">
        <f t="shared" si="34"/>
        <v>2015</v>
      </c>
      <c r="V337" s="18">
        <f t="shared" si="35"/>
        <v>31.17922453703704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8308</v>
      </c>
      <c r="P338" t="s">
        <v>8313</v>
      </c>
      <c r="Q338">
        <f t="shared" si="31"/>
        <v>117</v>
      </c>
      <c r="R338">
        <f t="shared" si="30"/>
        <v>59.25</v>
      </c>
      <c r="S338" s="12">
        <f t="shared" si="32"/>
        <v>42291.596273148149</v>
      </c>
      <c r="T338" s="12">
        <f t="shared" si="33"/>
        <v>42321.637939814813</v>
      </c>
      <c r="U338">
        <f t="shared" si="34"/>
        <v>2015</v>
      </c>
      <c r="V338" s="18">
        <f t="shared" si="35"/>
        <v>30.041666666666668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8308</v>
      </c>
      <c r="P339" t="s">
        <v>8313</v>
      </c>
      <c r="Q339">
        <f t="shared" si="31"/>
        <v>101</v>
      </c>
      <c r="R339">
        <f t="shared" si="30"/>
        <v>97.9</v>
      </c>
      <c r="S339" s="12">
        <f t="shared" si="32"/>
        <v>42047.128564814819</v>
      </c>
      <c r="T339" s="12">
        <f t="shared" si="33"/>
        <v>42077.086898148147</v>
      </c>
      <c r="U339">
        <f t="shared" si="34"/>
        <v>2015</v>
      </c>
      <c r="V339" s="18">
        <f t="shared" si="35"/>
        <v>29.958333333333332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8308</v>
      </c>
      <c r="P340" t="s">
        <v>8313</v>
      </c>
      <c r="Q340">
        <f t="shared" si="31"/>
        <v>110</v>
      </c>
      <c r="R340">
        <f t="shared" si="30"/>
        <v>70</v>
      </c>
      <c r="S340" s="12">
        <f t="shared" si="32"/>
        <v>42559.755671296298</v>
      </c>
      <c r="T340" s="12">
        <f t="shared" si="33"/>
        <v>42616.041666666672</v>
      </c>
      <c r="U340">
        <f t="shared" si="34"/>
        <v>2016</v>
      </c>
      <c r="V340" s="18">
        <f t="shared" si="35"/>
        <v>56.285995370370365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8308</v>
      </c>
      <c r="P341" t="s">
        <v>8313</v>
      </c>
      <c r="Q341">
        <f t="shared" si="31"/>
        <v>108</v>
      </c>
      <c r="R341">
        <f t="shared" si="30"/>
        <v>72.87</v>
      </c>
      <c r="S341" s="12">
        <f t="shared" si="32"/>
        <v>42093.760046296295</v>
      </c>
      <c r="T341" s="12">
        <f t="shared" si="33"/>
        <v>42123.760046296295</v>
      </c>
      <c r="U341">
        <f t="shared" si="34"/>
        <v>2015</v>
      </c>
      <c r="V341" s="18">
        <f t="shared" si="35"/>
        <v>30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8308</v>
      </c>
      <c r="P342" t="s">
        <v>8313</v>
      </c>
      <c r="Q342">
        <f t="shared" si="31"/>
        <v>125</v>
      </c>
      <c r="R342">
        <f t="shared" si="30"/>
        <v>146.35</v>
      </c>
      <c r="S342" s="12">
        <f t="shared" si="32"/>
        <v>42772.669062500005</v>
      </c>
      <c r="T342" s="12">
        <f t="shared" si="33"/>
        <v>42802.875</v>
      </c>
      <c r="U342">
        <f t="shared" si="34"/>
        <v>2017</v>
      </c>
      <c r="V342" s="18">
        <f t="shared" si="35"/>
        <v>30.205937500000001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8308</v>
      </c>
      <c r="P343" t="s">
        <v>8313</v>
      </c>
      <c r="Q343">
        <f t="shared" si="31"/>
        <v>107</v>
      </c>
      <c r="R343">
        <f t="shared" si="30"/>
        <v>67.91</v>
      </c>
      <c r="S343" s="12">
        <f t="shared" si="32"/>
        <v>41894.879606481481</v>
      </c>
      <c r="T343" s="12">
        <f t="shared" si="33"/>
        <v>41913.165972222225</v>
      </c>
      <c r="U343">
        <f t="shared" si="34"/>
        <v>2014</v>
      </c>
      <c r="V343" s="18">
        <f t="shared" si="35"/>
        <v>18.286365740740738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8308</v>
      </c>
      <c r="P344" t="s">
        <v>8313</v>
      </c>
      <c r="Q344">
        <f t="shared" si="31"/>
        <v>100</v>
      </c>
      <c r="R344">
        <f t="shared" si="30"/>
        <v>169.85</v>
      </c>
      <c r="S344" s="12">
        <f t="shared" si="32"/>
        <v>42459.780844907407</v>
      </c>
      <c r="T344" s="12">
        <f t="shared" si="33"/>
        <v>42489.780844907407</v>
      </c>
      <c r="U344">
        <f t="shared" si="34"/>
        <v>2016</v>
      </c>
      <c r="V344" s="18">
        <f t="shared" si="35"/>
        <v>30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8308</v>
      </c>
      <c r="P345" t="s">
        <v>8313</v>
      </c>
      <c r="Q345">
        <f t="shared" si="31"/>
        <v>102</v>
      </c>
      <c r="R345">
        <f t="shared" si="30"/>
        <v>58.41</v>
      </c>
      <c r="S345" s="12">
        <f t="shared" si="32"/>
        <v>41926.73778935185</v>
      </c>
      <c r="T345" s="12">
        <f t="shared" si="33"/>
        <v>41957.125</v>
      </c>
      <c r="U345">
        <f t="shared" si="34"/>
        <v>2014</v>
      </c>
      <c r="V345" s="18">
        <f t="shared" si="35"/>
        <v>30.387210648148152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8308</v>
      </c>
      <c r="P346" t="s">
        <v>8313</v>
      </c>
      <c r="Q346">
        <f t="shared" si="31"/>
        <v>102</v>
      </c>
      <c r="R346">
        <f t="shared" si="30"/>
        <v>119.99</v>
      </c>
      <c r="S346" s="12">
        <f t="shared" si="32"/>
        <v>42111.970995370371</v>
      </c>
      <c r="T346" s="12">
        <f t="shared" si="33"/>
        <v>42156.097222222219</v>
      </c>
      <c r="U346">
        <f t="shared" si="34"/>
        <v>2015</v>
      </c>
      <c r="V346" s="18">
        <f t="shared" si="35"/>
        <v>44.126226851851861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8308</v>
      </c>
      <c r="P347" t="s">
        <v>8313</v>
      </c>
      <c r="Q347">
        <f t="shared" si="31"/>
        <v>123</v>
      </c>
      <c r="R347">
        <f t="shared" si="30"/>
        <v>99.86</v>
      </c>
      <c r="S347" s="12">
        <f t="shared" si="32"/>
        <v>42114.944328703699</v>
      </c>
      <c r="T347" s="12">
        <f t="shared" si="33"/>
        <v>42144.944328703699</v>
      </c>
      <c r="U347">
        <f t="shared" si="34"/>
        <v>2015</v>
      </c>
      <c r="V347" s="18">
        <f t="shared" si="35"/>
        <v>30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8308</v>
      </c>
      <c r="P348" t="s">
        <v>8313</v>
      </c>
      <c r="Q348">
        <f t="shared" si="31"/>
        <v>170</v>
      </c>
      <c r="R348">
        <f t="shared" si="30"/>
        <v>90.58</v>
      </c>
      <c r="S348" s="12">
        <f t="shared" si="32"/>
        <v>42261.500243055561</v>
      </c>
      <c r="T348" s="12">
        <f t="shared" si="33"/>
        <v>42291.500243055561</v>
      </c>
      <c r="U348">
        <f t="shared" si="34"/>
        <v>2015</v>
      </c>
      <c r="V348" s="18">
        <f t="shared" si="35"/>
        <v>30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8308</v>
      </c>
      <c r="P349" t="s">
        <v>8313</v>
      </c>
      <c r="Q349">
        <f t="shared" si="31"/>
        <v>112</v>
      </c>
      <c r="R349">
        <f t="shared" si="30"/>
        <v>117.77</v>
      </c>
      <c r="S349" s="12">
        <f t="shared" si="32"/>
        <v>42292.495474537034</v>
      </c>
      <c r="T349" s="12">
        <f t="shared" si="33"/>
        <v>42322.537141203706</v>
      </c>
      <c r="U349">
        <f t="shared" si="34"/>
        <v>2015</v>
      </c>
      <c r="V349" s="18">
        <f t="shared" si="35"/>
        <v>30.041666666666668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8308</v>
      </c>
      <c r="P350" t="s">
        <v>8313</v>
      </c>
      <c r="Q350">
        <f t="shared" si="31"/>
        <v>103</v>
      </c>
      <c r="R350">
        <f t="shared" si="30"/>
        <v>86.55</v>
      </c>
      <c r="S350" s="12">
        <f t="shared" si="32"/>
        <v>42207.58699074074</v>
      </c>
      <c r="T350" s="12">
        <f t="shared" si="33"/>
        <v>42237.58699074074</v>
      </c>
      <c r="U350">
        <f t="shared" si="34"/>
        <v>2015</v>
      </c>
      <c r="V350" s="18">
        <f t="shared" si="35"/>
        <v>30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8308</v>
      </c>
      <c r="P351" t="s">
        <v>8313</v>
      </c>
      <c r="Q351">
        <f t="shared" si="31"/>
        <v>107</v>
      </c>
      <c r="R351">
        <f t="shared" si="30"/>
        <v>71.900000000000006</v>
      </c>
      <c r="S351" s="12">
        <f t="shared" si="32"/>
        <v>42760.498935185184</v>
      </c>
      <c r="T351" s="12">
        <f t="shared" si="33"/>
        <v>42790.498935185184</v>
      </c>
      <c r="U351">
        <f t="shared" si="34"/>
        <v>2017</v>
      </c>
      <c r="V351" s="18">
        <f t="shared" si="35"/>
        <v>30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8308</v>
      </c>
      <c r="P352" t="s">
        <v>8313</v>
      </c>
      <c r="Q352">
        <f t="shared" si="31"/>
        <v>115</v>
      </c>
      <c r="R352">
        <f t="shared" si="30"/>
        <v>129.82</v>
      </c>
      <c r="S352" s="12">
        <f t="shared" si="32"/>
        <v>42586.066076388888</v>
      </c>
      <c r="T352" s="12">
        <f t="shared" si="33"/>
        <v>42624.165972222225</v>
      </c>
      <c r="U352">
        <f t="shared" si="34"/>
        <v>2016</v>
      </c>
      <c r="V352" s="18">
        <f t="shared" si="35"/>
        <v>38.099895833333328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8308</v>
      </c>
      <c r="P353" t="s">
        <v>8313</v>
      </c>
      <c r="Q353">
        <f t="shared" si="31"/>
        <v>127</v>
      </c>
      <c r="R353">
        <f t="shared" si="30"/>
        <v>44.91</v>
      </c>
      <c r="S353" s="12">
        <f t="shared" si="32"/>
        <v>42427.964745370366</v>
      </c>
      <c r="T353" s="12">
        <f t="shared" si="33"/>
        <v>42467.923078703709</v>
      </c>
      <c r="U353">
        <f t="shared" si="34"/>
        <v>2016</v>
      </c>
      <c r="V353" s="18">
        <f t="shared" si="35"/>
        <v>39.958333333333336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8308</v>
      </c>
      <c r="P354" t="s">
        <v>8313</v>
      </c>
      <c r="Q354">
        <f t="shared" si="31"/>
        <v>117</v>
      </c>
      <c r="R354">
        <f t="shared" si="30"/>
        <v>40.76</v>
      </c>
      <c r="S354" s="12">
        <f t="shared" si="32"/>
        <v>41890.167453703703</v>
      </c>
      <c r="T354" s="12">
        <f t="shared" si="33"/>
        <v>41920.167453703703</v>
      </c>
      <c r="U354">
        <f t="shared" si="34"/>
        <v>2014</v>
      </c>
      <c r="V354" s="18">
        <f t="shared" si="35"/>
        <v>30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8308</v>
      </c>
      <c r="P355" t="s">
        <v>8313</v>
      </c>
      <c r="Q355">
        <f t="shared" si="31"/>
        <v>109</v>
      </c>
      <c r="R355">
        <f t="shared" si="30"/>
        <v>103.52</v>
      </c>
      <c r="S355" s="12">
        <f t="shared" si="32"/>
        <v>42297.791886574079</v>
      </c>
      <c r="T355" s="12">
        <f t="shared" si="33"/>
        <v>42327.833553240736</v>
      </c>
      <c r="U355">
        <f t="shared" si="34"/>
        <v>2015</v>
      </c>
      <c r="V355" s="18">
        <f t="shared" si="35"/>
        <v>30.041666666666668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8308</v>
      </c>
      <c r="P356" t="s">
        <v>8313</v>
      </c>
      <c r="Q356">
        <f t="shared" si="31"/>
        <v>104</v>
      </c>
      <c r="R356">
        <f t="shared" si="30"/>
        <v>125.45</v>
      </c>
      <c r="S356" s="12">
        <f t="shared" si="32"/>
        <v>42438.827789351853</v>
      </c>
      <c r="T356" s="12">
        <f t="shared" si="33"/>
        <v>42468.786122685182</v>
      </c>
      <c r="U356">
        <f t="shared" si="34"/>
        <v>2016</v>
      </c>
      <c r="V356" s="18">
        <f t="shared" si="35"/>
        <v>29.958333333333332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8308</v>
      </c>
      <c r="P357" t="s">
        <v>8313</v>
      </c>
      <c r="Q357">
        <f t="shared" si="31"/>
        <v>116</v>
      </c>
      <c r="R357">
        <f t="shared" si="30"/>
        <v>246.61</v>
      </c>
      <c r="S357" s="12">
        <f t="shared" si="32"/>
        <v>41943.293912037036</v>
      </c>
      <c r="T357" s="12">
        <f t="shared" si="33"/>
        <v>41974.3355787037</v>
      </c>
      <c r="U357">
        <f t="shared" si="34"/>
        <v>2014</v>
      </c>
      <c r="V357" s="18">
        <f t="shared" si="35"/>
        <v>31.041666666666668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8308</v>
      </c>
      <c r="P358" t="s">
        <v>8313</v>
      </c>
      <c r="Q358">
        <f t="shared" si="31"/>
        <v>103</v>
      </c>
      <c r="R358">
        <f t="shared" si="30"/>
        <v>79.400000000000006</v>
      </c>
      <c r="S358" s="12">
        <f t="shared" si="32"/>
        <v>42415.803159722222</v>
      </c>
      <c r="T358" s="12">
        <f t="shared" si="33"/>
        <v>42445.761493055557</v>
      </c>
      <c r="U358">
        <f t="shared" si="34"/>
        <v>2016</v>
      </c>
      <c r="V358" s="18">
        <f t="shared" si="35"/>
        <v>29.958333333333332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8308</v>
      </c>
      <c r="P359" t="s">
        <v>8313</v>
      </c>
      <c r="Q359">
        <f t="shared" si="31"/>
        <v>174</v>
      </c>
      <c r="R359">
        <f t="shared" si="30"/>
        <v>86.14</v>
      </c>
      <c r="S359" s="12">
        <f t="shared" si="32"/>
        <v>42078.222187499996</v>
      </c>
      <c r="T359" s="12">
        <f t="shared" si="33"/>
        <v>42118.222187499996</v>
      </c>
      <c r="U359">
        <f t="shared" si="34"/>
        <v>2015</v>
      </c>
      <c r="V359" s="18">
        <f t="shared" si="35"/>
        <v>40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8308</v>
      </c>
      <c r="P360" t="s">
        <v>8313</v>
      </c>
      <c r="Q360">
        <f t="shared" si="31"/>
        <v>103</v>
      </c>
      <c r="R360">
        <f t="shared" si="30"/>
        <v>193.05</v>
      </c>
      <c r="S360" s="12">
        <f t="shared" si="32"/>
        <v>42507.860196759255</v>
      </c>
      <c r="T360" s="12">
        <f t="shared" si="33"/>
        <v>42536.625</v>
      </c>
      <c r="U360">
        <f t="shared" si="34"/>
        <v>2016</v>
      </c>
      <c r="V360" s="18">
        <f t="shared" si="35"/>
        <v>28.764803240740743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8308</v>
      </c>
      <c r="P361" t="s">
        <v>8313</v>
      </c>
      <c r="Q361">
        <f t="shared" si="31"/>
        <v>105</v>
      </c>
      <c r="R361">
        <f t="shared" si="30"/>
        <v>84.02</v>
      </c>
      <c r="S361" s="12">
        <f t="shared" si="32"/>
        <v>41935.070486111108</v>
      </c>
      <c r="T361" s="12">
        <f t="shared" si="33"/>
        <v>41957.216666666667</v>
      </c>
      <c r="U361">
        <f t="shared" si="34"/>
        <v>2014</v>
      </c>
      <c r="V361" s="18">
        <f t="shared" si="35"/>
        <v>22.146180555555556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8308</v>
      </c>
      <c r="P362" t="s">
        <v>8313</v>
      </c>
      <c r="Q362">
        <f t="shared" si="31"/>
        <v>101</v>
      </c>
      <c r="R362">
        <f t="shared" si="30"/>
        <v>139.83000000000001</v>
      </c>
      <c r="S362" s="12">
        <f t="shared" si="32"/>
        <v>42163.897916666669</v>
      </c>
      <c r="T362" s="12">
        <f t="shared" si="33"/>
        <v>42208.132638888885</v>
      </c>
      <c r="U362">
        <f t="shared" si="34"/>
        <v>2015</v>
      </c>
      <c r="V362" s="18">
        <f t="shared" si="35"/>
        <v>44.234722222222224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8308</v>
      </c>
      <c r="P363" t="s">
        <v>8313</v>
      </c>
      <c r="Q363">
        <f t="shared" si="31"/>
        <v>111</v>
      </c>
      <c r="R363">
        <f t="shared" si="30"/>
        <v>109.82</v>
      </c>
      <c r="S363" s="12">
        <f t="shared" si="32"/>
        <v>41936.001226851848</v>
      </c>
      <c r="T363" s="12">
        <f t="shared" si="33"/>
        <v>41966.042893518519</v>
      </c>
      <c r="U363">
        <f t="shared" si="34"/>
        <v>2014</v>
      </c>
      <c r="V363" s="18">
        <f t="shared" si="35"/>
        <v>30.041666666666668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8308</v>
      </c>
      <c r="P364" t="s">
        <v>8313</v>
      </c>
      <c r="Q364">
        <f t="shared" si="31"/>
        <v>124</v>
      </c>
      <c r="R364">
        <f t="shared" si="30"/>
        <v>139.53</v>
      </c>
      <c r="S364" s="12">
        <f t="shared" si="32"/>
        <v>41837.210543981484</v>
      </c>
      <c r="T364" s="12">
        <f t="shared" si="33"/>
        <v>41859</v>
      </c>
      <c r="U364">
        <f t="shared" si="34"/>
        <v>2014</v>
      </c>
      <c r="V364" s="18">
        <f t="shared" si="35"/>
        <v>21.789456018518518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8308</v>
      </c>
      <c r="P365" t="s">
        <v>8313</v>
      </c>
      <c r="Q365">
        <f t="shared" si="31"/>
        <v>101</v>
      </c>
      <c r="R365">
        <f t="shared" si="30"/>
        <v>347.85</v>
      </c>
      <c r="S365" s="12">
        <f t="shared" si="32"/>
        <v>40255.744629629626</v>
      </c>
      <c r="T365" s="12">
        <f t="shared" si="33"/>
        <v>40300.806944444441</v>
      </c>
      <c r="U365">
        <f t="shared" si="34"/>
        <v>2010</v>
      </c>
      <c r="V365" s="18">
        <f t="shared" si="35"/>
        <v>45.062314814814812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8308</v>
      </c>
      <c r="P366" t="s">
        <v>8313</v>
      </c>
      <c r="Q366">
        <f t="shared" si="31"/>
        <v>110</v>
      </c>
      <c r="R366">
        <f t="shared" si="30"/>
        <v>68.239999999999995</v>
      </c>
      <c r="S366" s="12">
        <f t="shared" si="32"/>
        <v>41780.859629629631</v>
      </c>
      <c r="T366" s="12">
        <f t="shared" si="33"/>
        <v>41811.165972222225</v>
      </c>
      <c r="U366">
        <f t="shared" si="34"/>
        <v>2014</v>
      </c>
      <c r="V366" s="18">
        <f t="shared" si="35"/>
        <v>30.306342592592589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8308</v>
      </c>
      <c r="P367" t="s">
        <v>8313</v>
      </c>
      <c r="Q367">
        <f t="shared" si="31"/>
        <v>104</v>
      </c>
      <c r="R367">
        <f t="shared" si="30"/>
        <v>239.94</v>
      </c>
      <c r="S367" s="12">
        <f t="shared" si="32"/>
        <v>41668.606469907405</v>
      </c>
      <c r="T367" s="12">
        <f t="shared" si="33"/>
        <v>41698.606469907405</v>
      </c>
      <c r="U367">
        <f t="shared" si="34"/>
        <v>2014</v>
      </c>
      <c r="V367" s="18">
        <f t="shared" si="35"/>
        <v>30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8308</v>
      </c>
      <c r="P368" t="s">
        <v>8313</v>
      </c>
      <c r="Q368">
        <f t="shared" si="31"/>
        <v>101</v>
      </c>
      <c r="R368">
        <f t="shared" si="30"/>
        <v>287.31</v>
      </c>
      <c r="S368" s="12">
        <f t="shared" si="32"/>
        <v>41019.793032407404</v>
      </c>
      <c r="T368" s="12">
        <f t="shared" si="33"/>
        <v>41049.793032407404</v>
      </c>
      <c r="U368">
        <f t="shared" si="34"/>
        <v>2012</v>
      </c>
      <c r="V368" s="18">
        <f t="shared" si="35"/>
        <v>30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8308</v>
      </c>
      <c r="P369" t="s">
        <v>8313</v>
      </c>
      <c r="Q369">
        <f t="shared" si="31"/>
        <v>103</v>
      </c>
      <c r="R369">
        <f t="shared" si="30"/>
        <v>86.85</v>
      </c>
      <c r="S369" s="12">
        <f t="shared" si="32"/>
        <v>41355.577291666668</v>
      </c>
      <c r="T369" s="12">
        <f t="shared" si="33"/>
        <v>41395.207638888889</v>
      </c>
      <c r="U369">
        <f t="shared" si="34"/>
        <v>2013</v>
      </c>
      <c r="V369" s="18">
        <f t="shared" si="35"/>
        <v>39.63034722222222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8308</v>
      </c>
      <c r="P370" t="s">
        <v>8313</v>
      </c>
      <c r="Q370">
        <f t="shared" si="31"/>
        <v>104</v>
      </c>
      <c r="R370">
        <f t="shared" si="30"/>
        <v>81.849999999999994</v>
      </c>
      <c r="S370" s="12">
        <f t="shared" si="32"/>
        <v>42043.605578703704</v>
      </c>
      <c r="T370" s="12">
        <f t="shared" si="33"/>
        <v>42078.563912037032</v>
      </c>
      <c r="U370">
        <f t="shared" si="34"/>
        <v>2015</v>
      </c>
      <c r="V370" s="18">
        <f t="shared" si="35"/>
        <v>34.958333333333336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8308</v>
      </c>
      <c r="P371" t="s">
        <v>8313</v>
      </c>
      <c r="Q371">
        <f t="shared" si="31"/>
        <v>110</v>
      </c>
      <c r="R371">
        <f t="shared" si="30"/>
        <v>42.87</v>
      </c>
      <c r="S371" s="12">
        <f t="shared" si="32"/>
        <v>40893.551724537036</v>
      </c>
      <c r="T371" s="12">
        <f t="shared" si="33"/>
        <v>40923.551724537036</v>
      </c>
      <c r="U371">
        <f t="shared" si="34"/>
        <v>2011</v>
      </c>
      <c r="V371" s="18">
        <f t="shared" si="35"/>
        <v>30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8308</v>
      </c>
      <c r="P372" t="s">
        <v>8313</v>
      </c>
      <c r="Q372">
        <f t="shared" si="31"/>
        <v>122</v>
      </c>
      <c r="R372">
        <f t="shared" si="30"/>
        <v>709.42</v>
      </c>
      <c r="S372" s="12">
        <f t="shared" si="32"/>
        <v>42711.795138888891</v>
      </c>
      <c r="T372" s="12">
        <f t="shared" si="33"/>
        <v>42741.795138888891</v>
      </c>
      <c r="U372">
        <f t="shared" si="34"/>
        <v>2016</v>
      </c>
      <c r="V372" s="18">
        <f t="shared" si="35"/>
        <v>30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8308</v>
      </c>
      <c r="P373" t="s">
        <v>8313</v>
      </c>
      <c r="Q373">
        <f t="shared" si="31"/>
        <v>114</v>
      </c>
      <c r="R373">
        <f t="shared" si="30"/>
        <v>161.26</v>
      </c>
      <c r="S373" s="12">
        <f t="shared" si="32"/>
        <v>41261.767812500002</v>
      </c>
      <c r="T373" s="12">
        <f t="shared" si="33"/>
        <v>41306.767812500002</v>
      </c>
      <c r="U373">
        <f t="shared" si="34"/>
        <v>2012</v>
      </c>
      <c r="V373" s="18">
        <f t="shared" si="35"/>
        <v>45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8308</v>
      </c>
      <c r="P374" t="s">
        <v>8313</v>
      </c>
      <c r="Q374">
        <f t="shared" si="31"/>
        <v>125</v>
      </c>
      <c r="R374">
        <f t="shared" si="30"/>
        <v>41.78</v>
      </c>
      <c r="S374" s="12">
        <f t="shared" si="32"/>
        <v>42425.576898148152</v>
      </c>
      <c r="T374" s="12">
        <f t="shared" si="33"/>
        <v>42465.666666666672</v>
      </c>
      <c r="U374">
        <f t="shared" si="34"/>
        <v>2016</v>
      </c>
      <c r="V374" s="18">
        <f t="shared" si="35"/>
        <v>40.089768518518518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8308</v>
      </c>
      <c r="P375" t="s">
        <v>8313</v>
      </c>
      <c r="Q375">
        <f t="shared" si="31"/>
        <v>107</v>
      </c>
      <c r="R375">
        <f t="shared" si="30"/>
        <v>89.89</v>
      </c>
      <c r="S375" s="12">
        <f t="shared" si="32"/>
        <v>41078.91201388889</v>
      </c>
      <c r="T375" s="12">
        <f t="shared" si="33"/>
        <v>41108.91201388889</v>
      </c>
      <c r="U375">
        <f t="shared" si="34"/>
        <v>2012</v>
      </c>
      <c r="V375" s="18">
        <f t="shared" si="35"/>
        <v>30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8308</v>
      </c>
      <c r="P376" t="s">
        <v>8313</v>
      </c>
      <c r="Q376">
        <f t="shared" si="31"/>
        <v>131</v>
      </c>
      <c r="R376">
        <f t="shared" si="30"/>
        <v>45.05</v>
      </c>
      <c r="S376" s="12">
        <f t="shared" si="32"/>
        <v>40757.889247685183</v>
      </c>
      <c r="T376" s="12">
        <f t="shared" si="33"/>
        <v>40802.889247685183</v>
      </c>
      <c r="U376">
        <f t="shared" si="34"/>
        <v>2011</v>
      </c>
      <c r="V376" s="18">
        <f t="shared" si="35"/>
        <v>45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8308</v>
      </c>
      <c r="P377" t="s">
        <v>8313</v>
      </c>
      <c r="Q377">
        <f t="shared" si="31"/>
        <v>120</v>
      </c>
      <c r="R377">
        <f t="shared" si="30"/>
        <v>42.86</v>
      </c>
      <c r="S377" s="12">
        <f t="shared" si="32"/>
        <v>41657.985081018516</v>
      </c>
      <c r="T377" s="12">
        <f t="shared" si="33"/>
        <v>41699.720833333333</v>
      </c>
      <c r="U377">
        <f t="shared" si="34"/>
        <v>2014</v>
      </c>
      <c r="V377" s="18">
        <f t="shared" si="35"/>
        <v>41.73575231481481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8308</v>
      </c>
      <c r="P378" t="s">
        <v>8313</v>
      </c>
      <c r="Q378">
        <f t="shared" si="31"/>
        <v>106</v>
      </c>
      <c r="R378">
        <f t="shared" si="30"/>
        <v>54.08</v>
      </c>
      <c r="S378" s="12">
        <f t="shared" si="32"/>
        <v>42576.452731481477</v>
      </c>
      <c r="T378" s="12">
        <f t="shared" si="33"/>
        <v>42607.452731481477</v>
      </c>
      <c r="U378">
        <f t="shared" si="34"/>
        <v>2016</v>
      </c>
      <c r="V378" s="18">
        <f t="shared" si="35"/>
        <v>31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8308</v>
      </c>
      <c r="P379" t="s">
        <v>8313</v>
      </c>
      <c r="Q379">
        <f t="shared" si="31"/>
        <v>114</v>
      </c>
      <c r="R379">
        <f t="shared" si="30"/>
        <v>103.22</v>
      </c>
      <c r="S379" s="12">
        <f t="shared" si="32"/>
        <v>42292.250787037032</v>
      </c>
      <c r="T379" s="12">
        <f t="shared" si="33"/>
        <v>42322.292361111111</v>
      </c>
      <c r="U379">
        <f t="shared" si="34"/>
        <v>2015</v>
      </c>
      <c r="V379" s="18">
        <f t="shared" si="35"/>
        <v>30.041574074074077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8308</v>
      </c>
      <c r="P380" t="s">
        <v>8313</v>
      </c>
      <c r="Q380">
        <f t="shared" si="31"/>
        <v>112</v>
      </c>
      <c r="R380">
        <f t="shared" si="30"/>
        <v>40.4</v>
      </c>
      <c r="S380" s="12">
        <f t="shared" si="32"/>
        <v>42370.571851851855</v>
      </c>
      <c r="T380" s="12">
        <f t="shared" si="33"/>
        <v>42394.994444444441</v>
      </c>
      <c r="U380">
        <f t="shared" si="34"/>
        <v>2016</v>
      </c>
      <c r="V380" s="18">
        <f t="shared" si="35"/>
        <v>24.422592592592594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8308</v>
      </c>
      <c r="P381" t="s">
        <v>8313</v>
      </c>
      <c r="Q381">
        <f t="shared" si="31"/>
        <v>116</v>
      </c>
      <c r="R381">
        <f t="shared" si="30"/>
        <v>116.86</v>
      </c>
      <c r="S381" s="12">
        <f t="shared" si="32"/>
        <v>40987.688333333332</v>
      </c>
      <c r="T381" s="12">
        <f t="shared" si="33"/>
        <v>41032.688333333332</v>
      </c>
      <c r="U381">
        <f t="shared" si="34"/>
        <v>2012</v>
      </c>
      <c r="V381" s="18">
        <f t="shared" si="35"/>
        <v>45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8308</v>
      </c>
      <c r="P382" t="s">
        <v>8313</v>
      </c>
      <c r="Q382">
        <f t="shared" si="31"/>
        <v>142</v>
      </c>
      <c r="R382">
        <f t="shared" si="30"/>
        <v>115.51</v>
      </c>
      <c r="S382" s="12">
        <f t="shared" si="32"/>
        <v>42367.719814814816</v>
      </c>
      <c r="T382" s="12">
        <f t="shared" si="33"/>
        <v>42392.719814814816</v>
      </c>
      <c r="U382">
        <f t="shared" si="34"/>
        <v>2015</v>
      </c>
      <c r="V382" s="18">
        <f t="shared" si="35"/>
        <v>25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8308</v>
      </c>
      <c r="P383" t="s">
        <v>8313</v>
      </c>
      <c r="Q383">
        <f t="shared" si="31"/>
        <v>105</v>
      </c>
      <c r="R383">
        <f t="shared" si="30"/>
        <v>104.31</v>
      </c>
      <c r="S383" s="12">
        <f t="shared" si="32"/>
        <v>41085.698113425926</v>
      </c>
      <c r="T383" s="12">
        <f t="shared" si="33"/>
        <v>41120.208333333336</v>
      </c>
      <c r="U383">
        <f t="shared" si="34"/>
        <v>2012</v>
      </c>
      <c r="V383" s="18">
        <f t="shared" si="35"/>
        <v>34.510219907407411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8308</v>
      </c>
      <c r="P384" t="s">
        <v>8313</v>
      </c>
      <c r="Q384">
        <f t="shared" si="31"/>
        <v>256</v>
      </c>
      <c r="R384">
        <f t="shared" si="30"/>
        <v>69.77</v>
      </c>
      <c r="S384" s="12">
        <f t="shared" si="32"/>
        <v>41144.709490740745</v>
      </c>
      <c r="T384" s="12">
        <f t="shared" si="33"/>
        <v>41158.709490740745</v>
      </c>
      <c r="U384">
        <f t="shared" si="34"/>
        <v>2012</v>
      </c>
      <c r="V384" s="18">
        <f t="shared" si="35"/>
        <v>14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8308</v>
      </c>
      <c r="P385" t="s">
        <v>8313</v>
      </c>
      <c r="Q385">
        <f t="shared" si="31"/>
        <v>207</v>
      </c>
      <c r="R385">
        <f t="shared" si="30"/>
        <v>43.02</v>
      </c>
      <c r="S385" s="12">
        <f t="shared" si="32"/>
        <v>41755.117581018516</v>
      </c>
      <c r="T385" s="12">
        <f t="shared" si="33"/>
        <v>41778.117581018516</v>
      </c>
      <c r="U385">
        <f t="shared" si="34"/>
        <v>2014</v>
      </c>
      <c r="V385" s="18">
        <f t="shared" si="35"/>
        <v>23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8308</v>
      </c>
      <c r="P386" t="s">
        <v>8313</v>
      </c>
      <c r="Q386">
        <f t="shared" si="31"/>
        <v>112</v>
      </c>
      <c r="R386">
        <f t="shared" ref="R386:R449" si="36">IFERROR(ROUND(E386/L386,2),0)</f>
        <v>58.54</v>
      </c>
      <c r="S386" s="12">
        <f t="shared" si="32"/>
        <v>41980.781793981485</v>
      </c>
      <c r="T386" s="12">
        <f t="shared" si="33"/>
        <v>42010.781793981485</v>
      </c>
      <c r="U386">
        <f t="shared" si="34"/>
        <v>2014</v>
      </c>
      <c r="V386" s="18">
        <f t="shared" si="35"/>
        <v>30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8308</v>
      </c>
      <c r="P387" t="s">
        <v>8313</v>
      </c>
      <c r="Q387">
        <f t="shared" ref="Q387:Q450" si="37">ROUND(E387/D387*100,0)</f>
        <v>106</v>
      </c>
      <c r="R387">
        <f t="shared" si="36"/>
        <v>111.8</v>
      </c>
      <c r="S387" s="12">
        <f t="shared" ref="S387:S450" si="38">(((J387/60)/60)/24)+DATE(1970,1,1)</f>
        <v>41934.584502314814</v>
      </c>
      <c r="T387" s="12">
        <f t="shared" ref="T387:T450" si="39">(((I387/60)/60)/24)+DATE(1970,1,1)</f>
        <v>41964.626168981486</v>
      </c>
      <c r="U387">
        <f t="shared" ref="U387:U450" si="40">YEAR(S387)</f>
        <v>2014</v>
      </c>
      <c r="V387" s="18">
        <f t="shared" ref="V387:V450" si="41">(I387-J387)/60/60/24</f>
        <v>30.041666666666668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8308</v>
      </c>
      <c r="P388" t="s">
        <v>8313</v>
      </c>
      <c r="Q388">
        <f t="shared" si="37"/>
        <v>100</v>
      </c>
      <c r="R388">
        <f t="shared" si="36"/>
        <v>46.23</v>
      </c>
      <c r="S388" s="12">
        <f t="shared" si="38"/>
        <v>42211.951284722221</v>
      </c>
      <c r="T388" s="12">
        <f t="shared" si="39"/>
        <v>42226.951284722221</v>
      </c>
      <c r="U388">
        <f t="shared" si="40"/>
        <v>2015</v>
      </c>
      <c r="V388" s="18">
        <f t="shared" si="41"/>
        <v>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8308</v>
      </c>
      <c r="P389" t="s">
        <v>8313</v>
      </c>
      <c r="Q389">
        <f t="shared" si="37"/>
        <v>214</v>
      </c>
      <c r="R389">
        <f t="shared" si="36"/>
        <v>144.69</v>
      </c>
      <c r="S389" s="12">
        <f t="shared" si="38"/>
        <v>42200.67659722222</v>
      </c>
      <c r="T389" s="12">
        <f t="shared" si="39"/>
        <v>42231.25</v>
      </c>
      <c r="U389">
        <f t="shared" si="40"/>
        <v>2015</v>
      </c>
      <c r="V389" s="18">
        <f t="shared" si="41"/>
        <v>30.573402777777776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8308</v>
      </c>
      <c r="P390" t="s">
        <v>8313</v>
      </c>
      <c r="Q390">
        <f t="shared" si="37"/>
        <v>126</v>
      </c>
      <c r="R390">
        <f t="shared" si="36"/>
        <v>88.85</v>
      </c>
      <c r="S390" s="12">
        <f t="shared" si="38"/>
        <v>42549.076157407413</v>
      </c>
      <c r="T390" s="12">
        <f t="shared" si="39"/>
        <v>42579.076157407413</v>
      </c>
      <c r="U390">
        <f t="shared" si="40"/>
        <v>2016</v>
      </c>
      <c r="V390" s="18">
        <f t="shared" si="41"/>
        <v>30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8308</v>
      </c>
      <c r="P391" t="s">
        <v>8313</v>
      </c>
      <c r="Q391">
        <f t="shared" si="37"/>
        <v>182</v>
      </c>
      <c r="R391">
        <f t="shared" si="36"/>
        <v>81.75</v>
      </c>
      <c r="S391" s="12">
        <f t="shared" si="38"/>
        <v>41674.063078703701</v>
      </c>
      <c r="T391" s="12">
        <f t="shared" si="39"/>
        <v>41705.957638888889</v>
      </c>
      <c r="U391">
        <f t="shared" si="40"/>
        <v>2014</v>
      </c>
      <c r="V391" s="18">
        <f t="shared" si="41"/>
        <v>31.894560185185185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8308</v>
      </c>
      <c r="P392" t="s">
        <v>8313</v>
      </c>
      <c r="Q392">
        <f t="shared" si="37"/>
        <v>100</v>
      </c>
      <c r="R392">
        <f t="shared" si="36"/>
        <v>71.430000000000007</v>
      </c>
      <c r="S392" s="12">
        <f t="shared" si="38"/>
        <v>42112.036712962959</v>
      </c>
      <c r="T392" s="12">
        <f t="shared" si="39"/>
        <v>42132.036712962959</v>
      </c>
      <c r="U392">
        <f t="shared" si="40"/>
        <v>2015</v>
      </c>
      <c r="V392" s="18">
        <f t="shared" si="41"/>
        <v>20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8308</v>
      </c>
      <c r="P393" t="s">
        <v>8313</v>
      </c>
      <c r="Q393">
        <f t="shared" si="37"/>
        <v>101</v>
      </c>
      <c r="R393">
        <f t="shared" si="36"/>
        <v>104.26</v>
      </c>
      <c r="S393" s="12">
        <f t="shared" si="38"/>
        <v>40865.042256944449</v>
      </c>
      <c r="T393" s="12">
        <f t="shared" si="39"/>
        <v>40895.040972222225</v>
      </c>
      <c r="U393">
        <f t="shared" si="40"/>
        <v>2011</v>
      </c>
      <c r="V393" s="18">
        <f t="shared" si="41"/>
        <v>29.998715277777777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8308</v>
      </c>
      <c r="P394" t="s">
        <v>8313</v>
      </c>
      <c r="Q394">
        <f t="shared" si="37"/>
        <v>101</v>
      </c>
      <c r="R394">
        <f t="shared" si="36"/>
        <v>90.62</v>
      </c>
      <c r="S394" s="12">
        <f t="shared" si="38"/>
        <v>40763.717256944445</v>
      </c>
      <c r="T394" s="12">
        <f t="shared" si="39"/>
        <v>40794.125</v>
      </c>
      <c r="U394">
        <f t="shared" si="40"/>
        <v>2011</v>
      </c>
      <c r="V394" s="18">
        <f t="shared" si="41"/>
        <v>30.407743055555557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8308</v>
      </c>
      <c r="P395" t="s">
        <v>8313</v>
      </c>
      <c r="Q395">
        <f t="shared" si="37"/>
        <v>110</v>
      </c>
      <c r="R395">
        <f t="shared" si="36"/>
        <v>157.33000000000001</v>
      </c>
      <c r="S395" s="12">
        <f t="shared" si="38"/>
        <v>41526.708935185183</v>
      </c>
      <c r="T395" s="12">
        <f t="shared" si="39"/>
        <v>41557.708935185183</v>
      </c>
      <c r="U395">
        <f t="shared" si="40"/>
        <v>2013</v>
      </c>
      <c r="V395" s="18">
        <f t="shared" si="41"/>
        <v>31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8308</v>
      </c>
      <c r="P396" t="s">
        <v>8313</v>
      </c>
      <c r="Q396">
        <f t="shared" si="37"/>
        <v>112</v>
      </c>
      <c r="R396">
        <f t="shared" si="36"/>
        <v>105.18</v>
      </c>
      <c r="S396" s="12">
        <f t="shared" si="38"/>
        <v>42417.818078703705</v>
      </c>
      <c r="T396" s="12">
        <f t="shared" si="39"/>
        <v>42477.776412037041</v>
      </c>
      <c r="U396">
        <f t="shared" si="40"/>
        <v>2016</v>
      </c>
      <c r="V396" s="18">
        <f t="shared" si="41"/>
        <v>59.958333333333336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8308</v>
      </c>
      <c r="P397" t="s">
        <v>8313</v>
      </c>
      <c r="Q397">
        <f t="shared" si="37"/>
        <v>108</v>
      </c>
      <c r="R397">
        <f t="shared" si="36"/>
        <v>58.72</v>
      </c>
      <c r="S397" s="12">
        <f t="shared" si="38"/>
        <v>40990.909259259257</v>
      </c>
      <c r="T397" s="12">
        <f t="shared" si="39"/>
        <v>41026.897222222222</v>
      </c>
      <c r="U397">
        <f t="shared" si="40"/>
        <v>2012</v>
      </c>
      <c r="V397" s="18">
        <f t="shared" si="41"/>
        <v>35.98796296296296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8308</v>
      </c>
      <c r="P398" t="s">
        <v>8313</v>
      </c>
      <c r="Q398">
        <f t="shared" si="37"/>
        <v>107</v>
      </c>
      <c r="R398">
        <f t="shared" si="36"/>
        <v>81.63</v>
      </c>
      <c r="S398" s="12">
        <f t="shared" si="38"/>
        <v>41082.564884259256</v>
      </c>
      <c r="T398" s="12">
        <f t="shared" si="39"/>
        <v>41097.564884259256</v>
      </c>
      <c r="U398">
        <f t="shared" si="40"/>
        <v>2012</v>
      </c>
      <c r="V398" s="18">
        <f t="shared" si="41"/>
        <v>15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8308</v>
      </c>
      <c r="P399" t="s">
        <v>8313</v>
      </c>
      <c r="Q399">
        <f t="shared" si="37"/>
        <v>104</v>
      </c>
      <c r="R399">
        <f t="shared" si="36"/>
        <v>56.46</v>
      </c>
      <c r="S399" s="12">
        <f t="shared" si="38"/>
        <v>40379.776435185187</v>
      </c>
      <c r="T399" s="12">
        <f t="shared" si="39"/>
        <v>40422.155555555553</v>
      </c>
      <c r="U399">
        <f t="shared" si="40"/>
        <v>2010</v>
      </c>
      <c r="V399" s="18">
        <f t="shared" si="41"/>
        <v>42.379120370370373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8308</v>
      </c>
      <c r="P400" t="s">
        <v>8313</v>
      </c>
      <c r="Q400">
        <f t="shared" si="37"/>
        <v>125</v>
      </c>
      <c r="R400">
        <f t="shared" si="36"/>
        <v>140.1</v>
      </c>
      <c r="S400" s="12">
        <f t="shared" si="38"/>
        <v>42078.793124999997</v>
      </c>
      <c r="T400" s="12">
        <f t="shared" si="39"/>
        <v>42123.793124999997</v>
      </c>
      <c r="U400">
        <f t="shared" si="40"/>
        <v>2015</v>
      </c>
      <c r="V400" s="18">
        <f t="shared" si="41"/>
        <v>45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8308</v>
      </c>
      <c r="P401" t="s">
        <v>8313</v>
      </c>
      <c r="Q401">
        <f t="shared" si="37"/>
        <v>107</v>
      </c>
      <c r="R401">
        <f t="shared" si="36"/>
        <v>224.85</v>
      </c>
      <c r="S401" s="12">
        <f t="shared" si="38"/>
        <v>42687.875775462962</v>
      </c>
      <c r="T401" s="12">
        <f t="shared" si="39"/>
        <v>42718.5</v>
      </c>
      <c r="U401">
        <f t="shared" si="40"/>
        <v>2016</v>
      </c>
      <c r="V401" s="18">
        <f t="shared" si="41"/>
        <v>30.624224537037037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8308</v>
      </c>
      <c r="P402" t="s">
        <v>8313</v>
      </c>
      <c r="Q402">
        <f t="shared" si="37"/>
        <v>112</v>
      </c>
      <c r="R402">
        <f t="shared" si="36"/>
        <v>181.13</v>
      </c>
      <c r="S402" s="12">
        <f t="shared" si="38"/>
        <v>41745.635960648149</v>
      </c>
      <c r="T402" s="12">
        <f t="shared" si="39"/>
        <v>41776.145833333336</v>
      </c>
      <c r="U402">
        <f t="shared" si="40"/>
        <v>2014</v>
      </c>
      <c r="V402" s="18">
        <f t="shared" si="41"/>
        <v>30.509872685185186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8308</v>
      </c>
      <c r="P403" t="s">
        <v>8313</v>
      </c>
      <c r="Q403">
        <f t="shared" si="37"/>
        <v>104</v>
      </c>
      <c r="R403">
        <f t="shared" si="36"/>
        <v>711.04</v>
      </c>
      <c r="S403" s="12">
        <f t="shared" si="38"/>
        <v>40732.842245370368</v>
      </c>
      <c r="T403" s="12">
        <f t="shared" si="39"/>
        <v>40762.842245370368</v>
      </c>
      <c r="U403">
        <f t="shared" si="40"/>
        <v>2011</v>
      </c>
      <c r="V403" s="18">
        <f t="shared" si="41"/>
        <v>30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8308</v>
      </c>
      <c r="P404" t="s">
        <v>8313</v>
      </c>
      <c r="Q404">
        <f t="shared" si="37"/>
        <v>142</v>
      </c>
      <c r="R404">
        <f t="shared" si="36"/>
        <v>65.88</v>
      </c>
      <c r="S404" s="12">
        <f t="shared" si="38"/>
        <v>42292.539548611108</v>
      </c>
      <c r="T404" s="12">
        <f t="shared" si="39"/>
        <v>42313.58121527778</v>
      </c>
      <c r="U404">
        <f t="shared" si="40"/>
        <v>2015</v>
      </c>
      <c r="V404" s="18">
        <f t="shared" si="41"/>
        <v>21.041666666666668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8308</v>
      </c>
      <c r="P405" t="s">
        <v>8313</v>
      </c>
      <c r="Q405">
        <f t="shared" si="37"/>
        <v>105</v>
      </c>
      <c r="R405">
        <f t="shared" si="36"/>
        <v>75.19</v>
      </c>
      <c r="S405" s="12">
        <f t="shared" si="38"/>
        <v>40718.310659722221</v>
      </c>
      <c r="T405" s="12">
        <f t="shared" si="39"/>
        <v>40765.297222222223</v>
      </c>
      <c r="U405">
        <f t="shared" si="40"/>
        <v>2011</v>
      </c>
      <c r="V405" s="18">
        <f t="shared" si="41"/>
        <v>46.986562499999998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8308</v>
      </c>
      <c r="P406" t="s">
        <v>8313</v>
      </c>
      <c r="Q406">
        <f t="shared" si="37"/>
        <v>103</v>
      </c>
      <c r="R406">
        <f t="shared" si="36"/>
        <v>133.13999999999999</v>
      </c>
      <c r="S406" s="12">
        <f t="shared" si="38"/>
        <v>41646.628032407411</v>
      </c>
      <c r="T406" s="12">
        <f t="shared" si="39"/>
        <v>41675.961111111108</v>
      </c>
      <c r="U406">
        <f t="shared" si="40"/>
        <v>2014</v>
      </c>
      <c r="V406" s="18">
        <f t="shared" si="41"/>
        <v>29.333078703703702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8308</v>
      </c>
      <c r="P407" t="s">
        <v>8313</v>
      </c>
      <c r="Q407">
        <f t="shared" si="37"/>
        <v>108</v>
      </c>
      <c r="R407">
        <f t="shared" si="36"/>
        <v>55.2</v>
      </c>
      <c r="S407" s="12">
        <f t="shared" si="38"/>
        <v>41674.08494212963</v>
      </c>
      <c r="T407" s="12">
        <f t="shared" si="39"/>
        <v>41704.08494212963</v>
      </c>
      <c r="U407">
        <f t="shared" si="40"/>
        <v>2014</v>
      </c>
      <c r="V407" s="18">
        <f t="shared" si="41"/>
        <v>30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8308</v>
      </c>
      <c r="P408" t="s">
        <v>8313</v>
      </c>
      <c r="Q408">
        <f t="shared" si="37"/>
        <v>108</v>
      </c>
      <c r="R408">
        <f t="shared" si="36"/>
        <v>86.16</v>
      </c>
      <c r="S408" s="12">
        <f t="shared" si="38"/>
        <v>40638.162465277775</v>
      </c>
      <c r="T408" s="12">
        <f t="shared" si="39"/>
        <v>40672.249305555553</v>
      </c>
      <c r="U408">
        <f t="shared" si="40"/>
        <v>2011</v>
      </c>
      <c r="V408" s="18">
        <f t="shared" si="41"/>
        <v>34.086840277777782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8308</v>
      </c>
      <c r="P409" t="s">
        <v>8313</v>
      </c>
      <c r="Q409">
        <f t="shared" si="37"/>
        <v>102</v>
      </c>
      <c r="R409">
        <f t="shared" si="36"/>
        <v>92.32</v>
      </c>
      <c r="S409" s="12">
        <f t="shared" si="38"/>
        <v>40806.870949074073</v>
      </c>
      <c r="T409" s="12">
        <f t="shared" si="39"/>
        <v>40866.912615740745</v>
      </c>
      <c r="U409">
        <f t="shared" si="40"/>
        <v>2011</v>
      </c>
      <c r="V409" s="18">
        <f t="shared" si="41"/>
        <v>60.041666666666664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8308</v>
      </c>
      <c r="P410" t="s">
        <v>8313</v>
      </c>
      <c r="Q410">
        <f t="shared" si="37"/>
        <v>101</v>
      </c>
      <c r="R410">
        <f t="shared" si="36"/>
        <v>160.16</v>
      </c>
      <c r="S410" s="12">
        <f t="shared" si="38"/>
        <v>41543.735995370371</v>
      </c>
      <c r="T410" s="12">
        <f t="shared" si="39"/>
        <v>41583.777662037035</v>
      </c>
      <c r="U410">
        <f t="shared" si="40"/>
        <v>2013</v>
      </c>
      <c r="V410" s="18">
        <f t="shared" si="41"/>
        <v>40.041666666666664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8308</v>
      </c>
      <c r="P411" t="s">
        <v>8313</v>
      </c>
      <c r="Q411">
        <f t="shared" si="37"/>
        <v>137</v>
      </c>
      <c r="R411">
        <f t="shared" si="36"/>
        <v>45.6</v>
      </c>
      <c r="S411" s="12">
        <f t="shared" si="38"/>
        <v>42543.862777777773</v>
      </c>
      <c r="T411" s="12">
        <f t="shared" si="39"/>
        <v>42573.862777777773</v>
      </c>
      <c r="U411">
        <f t="shared" si="40"/>
        <v>2016</v>
      </c>
      <c r="V411" s="18">
        <f t="shared" si="41"/>
        <v>30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8308</v>
      </c>
      <c r="P412" t="s">
        <v>8313</v>
      </c>
      <c r="Q412">
        <f t="shared" si="37"/>
        <v>128</v>
      </c>
      <c r="R412">
        <f t="shared" si="36"/>
        <v>183.29</v>
      </c>
      <c r="S412" s="12">
        <f t="shared" si="38"/>
        <v>42113.981446759266</v>
      </c>
      <c r="T412" s="12">
        <f t="shared" si="39"/>
        <v>42173.981446759266</v>
      </c>
      <c r="U412">
        <f t="shared" si="40"/>
        <v>2015</v>
      </c>
      <c r="V412" s="18">
        <f t="shared" si="41"/>
        <v>60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8308</v>
      </c>
      <c r="P413" t="s">
        <v>8313</v>
      </c>
      <c r="Q413">
        <f t="shared" si="37"/>
        <v>101</v>
      </c>
      <c r="R413">
        <f t="shared" si="36"/>
        <v>125.79</v>
      </c>
      <c r="S413" s="12">
        <f t="shared" si="38"/>
        <v>41598.17597222222</v>
      </c>
      <c r="T413" s="12">
        <f t="shared" si="39"/>
        <v>41630.208333333336</v>
      </c>
      <c r="U413">
        <f t="shared" si="40"/>
        <v>2013</v>
      </c>
      <c r="V413" s="18">
        <f t="shared" si="41"/>
        <v>32.032361111111108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8308</v>
      </c>
      <c r="P414" t="s">
        <v>8313</v>
      </c>
      <c r="Q414">
        <f t="shared" si="37"/>
        <v>127</v>
      </c>
      <c r="R414">
        <f t="shared" si="36"/>
        <v>57.65</v>
      </c>
      <c r="S414" s="12">
        <f t="shared" si="38"/>
        <v>41099.742800925924</v>
      </c>
      <c r="T414" s="12">
        <f t="shared" si="39"/>
        <v>41115.742800925924</v>
      </c>
      <c r="U414">
        <f t="shared" si="40"/>
        <v>2012</v>
      </c>
      <c r="V414" s="18">
        <f t="shared" si="41"/>
        <v>16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8308</v>
      </c>
      <c r="P415" t="s">
        <v>8313</v>
      </c>
      <c r="Q415">
        <f t="shared" si="37"/>
        <v>105</v>
      </c>
      <c r="R415">
        <f t="shared" si="36"/>
        <v>78.66</v>
      </c>
      <c r="S415" s="12">
        <f t="shared" si="38"/>
        <v>41079.877442129626</v>
      </c>
      <c r="T415" s="12">
        <f t="shared" si="39"/>
        <v>41109.877442129626</v>
      </c>
      <c r="U415">
        <f t="shared" si="40"/>
        <v>2012</v>
      </c>
      <c r="V415" s="18">
        <f t="shared" si="41"/>
        <v>30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8308</v>
      </c>
      <c r="P416" t="s">
        <v>8313</v>
      </c>
      <c r="Q416">
        <f t="shared" si="37"/>
        <v>103</v>
      </c>
      <c r="R416">
        <f t="shared" si="36"/>
        <v>91.48</v>
      </c>
      <c r="S416" s="12">
        <f t="shared" si="38"/>
        <v>41529.063252314816</v>
      </c>
      <c r="T416" s="12">
        <f t="shared" si="39"/>
        <v>41559.063252314816</v>
      </c>
      <c r="U416">
        <f t="shared" si="40"/>
        <v>2013</v>
      </c>
      <c r="V416" s="18">
        <f t="shared" si="41"/>
        <v>30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8308</v>
      </c>
      <c r="P417" t="s">
        <v>8313</v>
      </c>
      <c r="Q417">
        <f t="shared" si="37"/>
        <v>102</v>
      </c>
      <c r="R417">
        <f t="shared" si="36"/>
        <v>68.099999999999994</v>
      </c>
      <c r="S417" s="12">
        <f t="shared" si="38"/>
        <v>41904.851875</v>
      </c>
      <c r="T417" s="12">
        <f t="shared" si="39"/>
        <v>41929.5</v>
      </c>
      <c r="U417">
        <f t="shared" si="40"/>
        <v>2014</v>
      </c>
      <c r="V417" s="18">
        <f t="shared" si="41"/>
        <v>24.648125000000004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8308</v>
      </c>
      <c r="P418" t="s">
        <v>8313</v>
      </c>
      <c r="Q418">
        <f t="shared" si="37"/>
        <v>120</v>
      </c>
      <c r="R418">
        <f t="shared" si="36"/>
        <v>48.09</v>
      </c>
      <c r="S418" s="12">
        <f t="shared" si="38"/>
        <v>41648.396192129629</v>
      </c>
      <c r="T418" s="12">
        <f t="shared" si="39"/>
        <v>41678.396192129629</v>
      </c>
      <c r="U418">
        <f t="shared" si="40"/>
        <v>2014</v>
      </c>
      <c r="V418" s="18">
        <f t="shared" si="41"/>
        <v>30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8308</v>
      </c>
      <c r="P419" t="s">
        <v>8313</v>
      </c>
      <c r="Q419">
        <f t="shared" si="37"/>
        <v>100</v>
      </c>
      <c r="R419">
        <f t="shared" si="36"/>
        <v>202.42</v>
      </c>
      <c r="S419" s="12">
        <f t="shared" si="38"/>
        <v>41360.970601851855</v>
      </c>
      <c r="T419" s="12">
        <f t="shared" si="39"/>
        <v>41372.189583333333</v>
      </c>
      <c r="U419">
        <f t="shared" si="40"/>
        <v>2013</v>
      </c>
      <c r="V419" s="18">
        <f t="shared" si="41"/>
        <v>11.218981481481483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8308</v>
      </c>
      <c r="P420" t="s">
        <v>8313</v>
      </c>
      <c r="Q420">
        <f t="shared" si="37"/>
        <v>101</v>
      </c>
      <c r="R420">
        <f t="shared" si="36"/>
        <v>216.75</v>
      </c>
      <c r="S420" s="12">
        <f t="shared" si="38"/>
        <v>42178.282372685186</v>
      </c>
      <c r="T420" s="12">
        <f t="shared" si="39"/>
        <v>42208.282372685186</v>
      </c>
      <c r="U420">
        <f t="shared" si="40"/>
        <v>2015</v>
      </c>
      <c r="V420" s="18">
        <f t="shared" si="41"/>
        <v>30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8308</v>
      </c>
      <c r="P421" t="s">
        <v>8313</v>
      </c>
      <c r="Q421">
        <f t="shared" si="37"/>
        <v>100</v>
      </c>
      <c r="R421">
        <f t="shared" si="36"/>
        <v>110.07</v>
      </c>
      <c r="S421" s="12">
        <f t="shared" si="38"/>
        <v>41394.842442129629</v>
      </c>
      <c r="T421" s="12">
        <f t="shared" si="39"/>
        <v>41454.842442129629</v>
      </c>
      <c r="U421">
        <f t="shared" si="40"/>
        <v>2013</v>
      </c>
      <c r="V421" s="18">
        <f t="shared" si="41"/>
        <v>60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8308</v>
      </c>
      <c r="P422" t="s">
        <v>8314</v>
      </c>
      <c r="Q422">
        <f t="shared" si="37"/>
        <v>0</v>
      </c>
      <c r="R422">
        <f t="shared" si="36"/>
        <v>4.83</v>
      </c>
      <c r="S422" s="12">
        <f t="shared" si="38"/>
        <v>41682.23646990741</v>
      </c>
      <c r="T422" s="12">
        <f t="shared" si="39"/>
        <v>41712.194803240738</v>
      </c>
      <c r="U422">
        <f t="shared" si="40"/>
        <v>2014</v>
      </c>
      <c r="V422" s="18">
        <f t="shared" si="41"/>
        <v>29.958333333333332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8308</v>
      </c>
      <c r="P423" t="s">
        <v>8314</v>
      </c>
      <c r="Q423">
        <f t="shared" si="37"/>
        <v>2</v>
      </c>
      <c r="R423">
        <f t="shared" si="36"/>
        <v>50.17</v>
      </c>
      <c r="S423" s="12">
        <f t="shared" si="38"/>
        <v>42177.491388888884</v>
      </c>
      <c r="T423" s="12">
        <f t="shared" si="39"/>
        <v>42237.491388888884</v>
      </c>
      <c r="U423">
        <f t="shared" si="40"/>
        <v>2015</v>
      </c>
      <c r="V423" s="18">
        <f t="shared" si="41"/>
        <v>60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8308</v>
      </c>
      <c r="P424" t="s">
        <v>8314</v>
      </c>
      <c r="Q424">
        <f t="shared" si="37"/>
        <v>1</v>
      </c>
      <c r="R424">
        <f t="shared" si="36"/>
        <v>35.83</v>
      </c>
      <c r="S424" s="12">
        <f t="shared" si="38"/>
        <v>41863.260381944441</v>
      </c>
      <c r="T424" s="12">
        <f t="shared" si="39"/>
        <v>41893.260381944441</v>
      </c>
      <c r="U424">
        <f t="shared" si="40"/>
        <v>2014</v>
      </c>
      <c r="V424" s="18">
        <f t="shared" si="41"/>
        <v>30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8308</v>
      </c>
      <c r="P425" t="s">
        <v>8314</v>
      </c>
      <c r="Q425">
        <f t="shared" si="37"/>
        <v>1</v>
      </c>
      <c r="R425">
        <f t="shared" si="36"/>
        <v>11.77</v>
      </c>
      <c r="S425" s="12">
        <f t="shared" si="38"/>
        <v>41400.92627314815</v>
      </c>
      <c r="T425" s="12">
        <f t="shared" si="39"/>
        <v>41430.92627314815</v>
      </c>
      <c r="U425">
        <f t="shared" si="40"/>
        <v>2013</v>
      </c>
      <c r="V425" s="18">
        <f t="shared" si="41"/>
        <v>30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8308</v>
      </c>
      <c r="P426" t="s">
        <v>8314</v>
      </c>
      <c r="Q426">
        <f t="shared" si="37"/>
        <v>7</v>
      </c>
      <c r="R426">
        <f t="shared" si="36"/>
        <v>40.78</v>
      </c>
      <c r="S426" s="12">
        <f t="shared" si="38"/>
        <v>40934.376145833332</v>
      </c>
      <c r="T426" s="12">
        <f t="shared" si="39"/>
        <v>40994.334479166668</v>
      </c>
      <c r="U426">
        <f t="shared" si="40"/>
        <v>2012</v>
      </c>
      <c r="V426" s="18">
        <f t="shared" si="41"/>
        <v>59.958333333333336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8308</v>
      </c>
      <c r="P427" t="s">
        <v>8314</v>
      </c>
      <c r="Q427">
        <f t="shared" si="37"/>
        <v>0</v>
      </c>
      <c r="R427">
        <f t="shared" si="36"/>
        <v>3</v>
      </c>
      <c r="S427" s="12">
        <f t="shared" si="38"/>
        <v>42275.861157407402</v>
      </c>
      <c r="T427" s="12">
        <f t="shared" si="39"/>
        <v>42335.902824074074</v>
      </c>
      <c r="U427">
        <f t="shared" si="40"/>
        <v>2015</v>
      </c>
      <c r="V427" s="18">
        <f t="shared" si="41"/>
        <v>60.041666666666664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8308</v>
      </c>
      <c r="P428" t="s">
        <v>8314</v>
      </c>
      <c r="Q428">
        <f t="shared" si="37"/>
        <v>1</v>
      </c>
      <c r="R428">
        <f t="shared" si="36"/>
        <v>16.63</v>
      </c>
      <c r="S428" s="12">
        <f t="shared" si="38"/>
        <v>42400.711967592593</v>
      </c>
      <c r="T428" s="12">
        <f t="shared" si="39"/>
        <v>42430.711967592593</v>
      </c>
      <c r="U428">
        <f t="shared" si="40"/>
        <v>2016</v>
      </c>
      <c r="V428" s="18">
        <f t="shared" si="41"/>
        <v>30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8308</v>
      </c>
      <c r="P429" t="s">
        <v>8314</v>
      </c>
      <c r="Q429">
        <f t="shared" si="37"/>
        <v>0</v>
      </c>
      <c r="R429">
        <f t="shared" si="36"/>
        <v>0</v>
      </c>
      <c r="S429" s="12">
        <f t="shared" si="38"/>
        <v>42285.909027777772</v>
      </c>
      <c r="T429" s="12">
        <f t="shared" si="39"/>
        <v>42299.790972222225</v>
      </c>
      <c r="U429">
        <f t="shared" si="40"/>
        <v>2015</v>
      </c>
      <c r="V429" s="18">
        <f t="shared" si="41"/>
        <v>13.881944444444445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8308</v>
      </c>
      <c r="P430" t="s">
        <v>8314</v>
      </c>
      <c r="Q430">
        <f t="shared" si="37"/>
        <v>6</v>
      </c>
      <c r="R430">
        <f t="shared" si="36"/>
        <v>52</v>
      </c>
      <c r="S430" s="12">
        <f t="shared" si="38"/>
        <v>41778.766724537039</v>
      </c>
      <c r="T430" s="12">
        <f t="shared" si="39"/>
        <v>41806.916666666664</v>
      </c>
      <c r="U430">
        <f t="shared" si="40"/>
        <v>2014</v>
      </c>
      <c r="V430" s="18">
        <f t="shared" si="41"/>
        <v>28.149942129629625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8308</v>
      </c>
      <c r="P431" t="s">
        <v>8314</v>
      </c>
      <c r="Q431">
        <f t="shared" si="37"/>
        <v>0</v>
      </c>
      <c r="R431">
        <f t="shared" si="36"/>
        <v>0</v>
      </c>
      <c r="S431" s="12">
        <f t="shared" si="38"/>
        <v>40070.901412037041</v>
      </c>
      <c r="T431" s="12">
        <f t="shared" si="39"/>
        <v>40144.207638888889</v>
      </c>
      <c r="U431">
        <f t="shared" si="40"/>
        <v>2009</v>
      </c>
      <c r="V431" s="18">
        <f t="shared" si="41"/>
        <v>73.306226851851847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8308</v>
      </c>
      <c r="P432" t="s">
        <v>8314</v>
      </c>
      <c r="Q432">
        <f t="shared" si="37"/>
        <v>2</v>
      </c>
      <c r="R432">
        <f t="shared" si="36"/>
        <v>4.8</v>
      </c>
      <c r="S432" s="12">
        <f t="shared" si="38"/>
        <v>41513.107256944444</v>
      </c>
      <c r="T432" s="12">
        <f t="shared" si="39"/>
        <v>41528.107256944444</v>
      </c>
      <c r="U432">
        <f t="shared" si="40"/>
        <v>2013</v>
      </c>
      <c r="V432" s="18">
        <f t="shared" si="41"/>
        <v>15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8308</v>
      </c>
      <c r="P433" t="s">
        <v>8314</v>
      </c>
      <c r="Q433">
        <f t="shared" si="37"/>
        <v>14</v>
      </c>
      <c r="R433">
        <f t="shared" si="36"/>
        <v>51.88</v>
      </c>
      <c r="S433" s="12">
        <f t="shared" si="38"/>
        <v>42526.871331018512</v>
      </c>
      <c r="T433" s="12">
        <f t="shared" si="39"/>
        <v>42556.871331018512</v>
      </c>
      <c r="U433">
        <f t="shared" si="40"/>
        <v>2016</v>
      </c>
      <c r="V433" s="18">
        <f t="shared" si="41"/>
        <v>30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8308</v>
      </c>
      <c r="P434" t="s">
        <v>8314</v>
      </c>
      <c r="Q434">
        <f t="shared" si="37"/>
        <v>10</v>
      </c>
      <c r="R434">
        <f t="shared" si="36"/>
        <v>71.25</v>
      </c>
      <c r="S434" s="12">
        <f t="shared" si="38"/>
        <v>42238.726631944446</v>
      </c>
      <c r="T434" s="12">
        <f t="shared" si="39"/>
        <v>42298.726631944446</v>
      </c>
      <c r="U434">
        <f t="shared" si="40"/>
        <v>2015</v>
      </c>
      <c r="V434" s="18">
        <f t="shared" si="41"/>
        <v>60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8308</v>
      </c>
      <c r="P435" t="s">
        <v>8314</v>
      </c>
      <c r="Q435">
        <f t="shared" si="37"/>
        <v>0</v>
      </c>
      <c r="R435">
        <f t="shared" si="36"/>
        <v>0</v>
      </c>
      <c r="S435" s="12">
        <f t="shared" si="38"/>
        <v>42228.629884259266</v>
      </c>
      <c r="T435" s="12">
        <f t="shared" si="39"/>
        <v>42288.629884259266</v>
      </c>
      <c r="U435">
        <f t="shared" si="40"/>
        <v>2015</v>
      </c>
      <c r="V435" s="18">
        <f t="shared" si="41"/>
        <v>60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8308</v>
      </c>
      <c r="P436" t="s">
        <v>8314</v>
      </c>
      <c r="Q436">
        <f t="shared" si="37"/>
        <v>5</v>
      </c>
      <c r="R436">
        <f t="shared" si="36"/>
        <v>62.5</v>
      </c>
      <c r="S436" s="12">
        <f t="shared" si="38"/>
        <v>41576.834513888891</v>
      </c>
      <c r="T436" s="12">
        <f t="shared" si="39"/>
        <v>41609.876180555555</v>
      </c>
      <c r="U436">
        <f t="shared" si="40"/>
        <v>2013</v>
      </c>
      <c r="V436" s="18">
        <f t="shared" si="41"/>
        <v>33.041666666666664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8308</v>
      </c>
      <c r="P437" t="s">
        <v>8314</v>
      </c>
      <c r="Q437">
        <f t="shared" si="37"/>
        <v>0</v>
      </c>
      <c r="R437">
        <f t="shared" si="36"/>
        <v>1</v>
      </c>
      <c r="S437" s="12">
        <f t="shared" si="38"/>
        <v>41500.747453703705</v>
      </c>
      <c r="T437" s="12">
        <f t="shared" si="39"/>
        <v>41530.747453703705</v>
      </c>
      <c r="U437">
        <f t="shared" si="40"/>
        <v>2013</v>
      </c>
      <c r="V437" s="18">
        <f t="shared" si="41"/>
        <v>30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8308</v>
      </c>
      <c r="P438" t="s">
        <v>8314</v>
      </c>
      <c r="Q438">
        <f t="shared" si="37"/>
        <v>0</v>
      </c>
      <c r="R438">
        <f t="shared" si="36"/>
        <v>0</v>
      </c>
      <c r="S438" s="12">
        <f t="shared" si="38"/>
        <v>41456.36241898148</v>
      </c>
      <c r="T438" s="12">
        <f t="shared" si="39"/>
        <v>41486.36241898148</v>
      </c>
      <c r="U438">
        <f t="shared" si="40"/>
        <v>2013</v>
      </c>
      <c r="V438" s="18">
        <f t="shared" si="41"/>
        <v>30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8308</v>
      </c>
      <c r="P439" t="s">
        <v>8314</v>
      </c>
      <c r="Q439">
        <f t="shared" si="37"/>
        <v>0</v>
      </c>
      <c r="R439">
        <f t="shared" si="36"/>
        <v>0</v>
      </c>
      <c r="S439" s="12">
        <f t="shared" si="38"/>
        <v>42591.31858796296</v>
      </c>
      <c r="T439" s="12">
        <f t="shared" si="39"/>
        <v>42651.31858796296</v>
      </c>
      <c r="U439">
        <f t="shared" si="40"/>
        <v>2016</v>
      </c>
      <c r="V439" s="18">
        <f t="shared" si="41"/>
        <v>60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8308</v>
      </c>
      <c r="P440" t="s">
        <v>8314</v>
      </c>
      <c r="Q440">
        <f t="shared" si="37"/>
        <v>9</v>
      </c>
      <c r="R440">
        <f t="shared" si="36"/>
        <v>170.55</v>
      </c>
      <c r="S440" s="12">
        <f t="shared" si="38"/>
        <v>42296.261087962965</v>
      </c>
      <c r="T440" s="12">
        <f t="shared" si="39"/>
        <v>42326.302754629629</v>
      </c>
      <c r="U440">
        <f t="shared" si="40"/>
        <v>2015</v>
      </c>
      <c r="V440" s="18">
        <f t="shared" si="41"/>
        <v>30.041666666666668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8308</v>
      </c>
      <c r="P441" t="s">
        <v>8314</v>
      </c>
      <c r="Q441">
        <f t="shared" si="37"/>
        <v>0</v>
      </c>
      <c r="R441">
        <f t="shared" si="36"/>
        <v>0</v>
      </c>
      <c r="S441" s="12">
        <f t="shared" si="38"/>
        <v>41919.761782407404</v>
      </c>
      <c r="T441" s="12">
        <f t="shared" si="39"/>
        <v>41929.761782407404</v>
      </c>
      <c r="U441">
        <f t="shared" si="40"/>
        <v>2014</v>
      </c>
      <c r="V441" s="18">
        <f t="shared" si="41"/>
        <v>10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8308</v>
      </c>
      <c r="P442" t="s">
        <v>8314</v>
      </c>
      <c r="Q442">
        <f t="shared" si="37"/>
        <v>0</v>
      </c>
      <c r="R442">
        <f t="shared" si="36"/>
        <v>5</v>
      </c>
      <c r="S442" s="12">
        <f t="shared" si="38"/>
        <v>42423.985567129625</v>
      </c>
      <c r="T442" s="12">
        <f t="shared" si="39"/>
        <v>42453.943900462968</v>
      </c>
      <c r="U442">
        <f t="shared" si="40"/>
        <v>2016</v>
      </c>
      <c r="V442" s="18">
        <f t="shared" si="41"/>
        <v>29.958333333333332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8308</v>
      </c>
      <c r="P443" t="s">
        <v>8314</v>
      </c>
      <c r="Q443">
        <f t="shared" si="37"/>
        <v>0</v>
      </c>
      <c r="R443">
        <f t="shared" si="36"/>
        <v>0</v>
      </c>
      <c r="S443" s="12">
        <f t="shared" si="38"/>
        <v>41550.793935185182</v>
      </c>
      <c r="T443" s="12">
        <f t="shared" si="39"/>
        <v>41580.793935185182</v>
      </c>
      <c r="U443">
        <f t="shared" si="40"/>
        <v>2013</v>
      </c>
      <c r="V443" s="18">
        <f t="shared" si="41"/>
        <v>30</v>
      </c>
    </row>
    <row r="444" spans="1:22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8308</v>
      </c>
      <c r="P444" t="s">
        <v>8314</v>
      </c>
      <c r="Q444">
        <f t="shared" si="37"/>
        <v>39</v>
      </c>
      <c r="R444">
        <f t="shared" si="36"/>
        <v>393.59</v>
      </c>
      <c r="S444" s="12">
        <f t="shared" si="38"/>
        <v>42024.888692129629</v>
      </c>
      <c r="T444" s="12">
        <f t="shared" si="39"/>
        <v>42054.888692129629</v>
      </c>
      <c r="U444">
        <f t="shared" si="40"/>
        <v>2015</v>
      </c>
      <c r="V444" s="18">
        <f t="shared" si="41"/>
        <v>30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8308</v>
      </c>
      <c r="P445" t="s">
        <v>8314</v>
      </c>
      <c r="Q445">
        <f t="shared" si="37"/>
        <v>0</v>
      </c>
      <c r="R445">
        <f t="shared" si="36"/>
        <v>5</v>
      </c>
      <c r="S445" s="12">
        <f t="shared" si="38"/>
        <v>41650.015057870369</v>
      </c>
      <c r="T445" s="12">
        <f t="shared" si="39"/>
        <v>41680.015057870369</v>
      </c>
      <c r="U445">
        <f t="shared" si="40"/>
        <v>2014</v>
      </c>
      <c r="V445" s="18">
        <f t="shared" si="41"/>
        <v>30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8308</v>
      </c>
      <c r="P446" t="s">
        <v>8314</v>
      </c>
      <c r="Q446">
        <f t="shared" si="37"/>
        <v>5</v>
      </c>
      <c r="R446">
        <f t="shared" si="36"/>
        <v>50</v>
      </c>
      <c r="S446" s="12">
        <f t="shared" si="38"/>
        <v>40894.906956018516</v>
      </c>
      <c r="T446" s="12">
        <f t="shared" si="39"/>
        <v>40954.906956018516</v>
      </c>
      <c r="U446">
        <f t="shared" si="40"/>
        <v>2011</v>
      </c>
      <c r="V446" s="18">
        <f t="shared" si="41"/>
        <v>60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8308</v>
      </c>
      <c r="P447" t="s">
        <v>8314</v>
      </c>
      <c r="Q447">
        <f t="shared" si="37"/>
        <v>0</v>
      </c>
      <c r="R447">
        <f t="shared" si="36"/>
        <v>1</v>
      </c>
      <c r="S447" s="12">
        <f t="shared" si="38"/>
        <v>42130.335358796292</v>
      </c>
      <c r="T447" s="12">
        <f t="shared" si="39"/>
        <v>42145.335358796292</v>
      </c>
      <c r="U447">
        <f t="shared" si="40"/>
        <v>2015</v>
      </c>
      <c r="V447" s="18">
        <f t="shared" si="41"/>
        <v>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8308</v>
      </c>
      <c r="P448" t="s">
        <v>8314</v>
      </c>
      <c r="Q448">
        <f t="shared" si="37"/>
        <v>7</v>
      </c>
      <c r="R448">
        <f t="shared" si="36"/>
        <v>47.88</v>
      </c>
      <c r="S448" s="12">
        <f t="shared" si="38"/>
        <v>42037.083564814813</v>
      </c>
      <c r="T448" s="12">
        <f t="shared" si="39"/>
        <v>42067.083564814813</v>
      </c>
      <c r="U448">
        <f t="shared" si="40"/>
        <v>2015</v>
      </c>
      <c r="V448" s="18">
        <f t="shared" si="41"/>
        <v>30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8308</v>
      </c>
      <c r="P449" t="s">
        <v>8314</v>
      </c>
      <c r="Q449">
        <f t="shared" si="37"/>
        <v>0</v>
      </c>
      <c r="R449">
        <f t="shared" si="36"/>
        <v>5</v>
      </c>
      <c r="S449" s="12">
        <f t="shared" si="38"/>
        <v>41331.555127314816</v>
      </c>
      <c r="T449" s="12">
        <f t="shared" si="39"/>
        <v>41356.513460648144</v>
      </c>
      <c r="U449">
        <f t="shared" si="40"/>
        <v>2013</v>
      </c>
      <c r="V449" s="18">
        <f t="shared" si="41"/>
        <v>24.958333333333332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8308</v>
      </c>
      <c r="P450" t="s">
        <v>8314</v>
      </c>
      <c r="Q450">
        <f t="shared" si="37"/>
        <v>3</v>
      </c>
      <c r="R450">
        <f t="shared" ref="R450:R513" si="42">IFERROR(ROUND(E450/L450,2),0)</f>
        <v>20.5</v>
      </c>
      <c r="S450" s="12">
        <f t="shared" si="38"/>
        <v>41753.758043981477</v>
      </c>
      <c r="T450" s="12">
        <f t="shared" si="39"/>
        <v>41773.758043981477</v>
      </c>
      <c r="U450">
        <f t="shared" si="40"/>
        <v>2014</v>
      </c>
      <c r="V450" s="18">
        <f t="shared" si="41"/>
        <v>20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8308</v>
      </c>
      <c r="P451" t="s">
        <v>8314</v>
      </c>
      <c r="Q451">
        <f t="shared" ref="Q451:Q514" si="43">ROUND(E451/D451*100,0)</f>
        <v>2</v>
      </c>
      <c r="R451">
        <f t="shared" si="42"/>
        <v>9</v>
      </c>
      <c r="S451" s="12">
        <f t="shared" ref="S451:S514" si="44">(((J451/60)/60)/24)+DATE(1970,1,1)</f>
        <v>41534.568113425928</v>
      </c>
      <c r="T451" s="12">
        <f t="shared" ref="T451:T514" si="45">(((I451/60)/60)/24)+DATE(1970,1,1)</f>
        <v>41564.568113425928</v>
      </c>
      <c r="U451">
        <f t="shared" ref="U451:U514" si="46">YEAR(S451)</f>
        <v>2013</v>
      </c>
      <c r="V451" s="18">
        <f t="shared" ref="V451:V514" si="47">(I451-J451)/60/60/24</f>
        <v>30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8308</v>
      </c>
      <c r="P452" t="s">
        <v>8314</v>
      </c>
      <c r="Q452">
        <f t="shared" si="43"/>
        <v>1</v>
      </c>
      <c r="R452">
        <f t="shared" si="42"/>
        <v>56.57</v>
      </c>
      <c r="S452" s="12">
        <f t="shared" si="44"/>
        <v>41654.946759259255</v>
      </c>
      <c r="T452" s="12">
        <f t="shared" si="45"/>
        <v>41684.946759259255</v>
      </c>
      <c r="U452">
        <f t="shared" si="46"/>
        <v>2014</v>
      </c>
      <c r="V452" s="18">
        <f t="shared" si="47"/>
        <v>30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8308</v>
      </c>
      <c r="P453" t="s">
        <v>8314</v>
      </c>
      <c r="Q453">
        <f t="shared" si="43"/>
        <v>0</v>
      </c>
      <c r="R453">
        <f t="shared" si="42"/>
        <v>0</v>
      </c>
      <c r="S453" s="12">
        <f t="shared" si="44"/>
        <v>41634.715173611112</v>
      </c>
      <c r="T453" s="12">
        <f t="shared" si="45"/>
        <v>41664.715173611112</v>
      </c>
      <c r="U453">
        <f t="shared" si="46"/>
        <v>2013</v>
      </c>
      <c r="V453" s="18">
        <f t="shared" si="47"/>
        <v>30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8308</v>
      </c>
      <c r="P454" t="s">
        <v>8314</v>
      </c>
      <c r="Q454">
        <f t="shared" si="43"/>
        <v>64</v>
      </c>
      <c r="R454">
        <f t="shared" si="42"/>
        <v>40</v>
      </c>
      <c r="S454" s="12">
        <f t="shared" si="44"/>
        <v>42107.703877314809</v>
      </c>
      <c r="T454" s="12">
        <f t="shared" si="45"/>
        <v>42137.703877314809</v>
      </c>
      <c r="U454">
        <f t="shared" si="46"/>
        <v>2015</v>
      </c>
      <c r="V454" s="18">
        <f t="shared" si="47"/>
        <v>30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8308</v>
      </c>
      <c r="P455" t="s">
        <v>8314</v>
      </c>
      <c r="Q455">
        <f t="shared" si="43"/>
        <v>0</v>
      </c>
      <c r="R455">
        <f t="shared" si="42"/>
        <v>13</v>
      </c>
      <c r="S455" s="12">
        <f t="shared" si="44"/>
        <v>42038.824988425928</v>
      </c>
      <c r="T455" s="12">
        <f t="shared" si="45"/>
        <v>42054.824988425928</v>
      </c>
      <c r="U455">
        <f t="shared" si="46"/>
        <v>2015</v>
      </c>
      <c r="V455" s="18">
        <f t="shared" si="47"/>
        <v>16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8308</v>
      </c>
      <c r="P456" t="s">
        <v>8314</v>
      </c>
      <c r="Q456">
        <f t="shared" si="43"/>
        <v>1</v>
      </c>
      <c r="R456">
        <f t="shared" si="42"/>
        <v>16.399999999999999</v>
      </c>
      <c r="S456" s="12">
        <f t="shared" si="44"/>
        <v>41938.717256944445</v>
      </c>
      <c r="T456" s="12">
        <f t="shared" si="45"/>
        <v>41969.551388888889</v>
      </c>
      <c r="U456">
        <f t="shared" si="46"/>
        <v>2014</v>
      </c>
      <c r="V456" s="18">
        <f t="shared" si="47"/>
        <v>30.834131944444447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8308</v>
      </c>
      <c r="P457" t="s">
        <v>8314</v>
      </c>
      <c r="Q457">
        <f t="shared" si="43"/>
        <v>0</v>
      </c>
      <c r="R457">
        <f t="shared" si="42"/>
        <v>22.5</v>
      </c>
      <c r="S457" s="12">
        <f t="shared" si="44"/>
        <v>40971.002569444441</v>
      </c>
      <c r="T457" s="12">
        <f t="shared" si="45"/>
        <v>41016.021527777775</v>
      </c>
      <c r="U457">
        <f t="shared" si="46"/>
        <v>2012</v>
      </c>
      <c r="V457" s="18">
        <f t="shared" si="47"/>
        <v>45.018958333333337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8308</v>
      </c>
      <c r="P458" t="s">
        <v>8314</v>
      </c>
      <c r="Q458">
        <f t="shared" si="43"/>
        <v>1</v>
      </c>
      <c r="R458">
        <f t="shared" si="42"/>
        <v>20.329999999999998</v>
      </c>
      <c r="S458" s="12">
        <f t="shared" si="44"/>
        <v>41547.694456018515</v>
      </c>
      <c r="T458" s="12">
        <f t="shared" si="45"/>
        <v>41569.165972222225</v>
      </c>
      <c r="U458">
        <f t="shared" si="46"/>
        <v>2013</v>
      </c>
      <c r="V458" s="18">
        <f t="shared" si="47"/>
        <v>21.471516203703704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8308</v>
      </c>
      <c r="P459" t="s">
        <v>8314</v>
      </c>
      <c r="Q459">
        <f t="shared" si="43"/>
        <v>0</v>
      </c>
      <c r="R459">
        <f t="shared" si="42"/>
        <v>0</v>
      </c>
      <c r="S459" s="12">
        <f t="shared" si="44"/>
        <v>41837.767500000002</v>
      </c>
      <c r="T459" s="12">
        <f t="shared" si="45"/>
        <v>41867.767500000002</v>
      </c>
      <c r="U459">
        <f t="shared" si="46"/>
        <v>2014</v>
      </c>
      <c r="V459" s="18">
        <f t="shared" si="47"/>
        <v>30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8308</v>
      </c>
      <c r="P460" t="s">
        <v>8314</v>
      </c>
      <c r="Q460">
        <f t="shared" si="43"/>
        <v>8</v>
      </c>
      <c r="R460">
        <f t="shared" si="42"/>
        <v>16.760000000000002</v>
      </c>
      <c r="S460" s="12">
        <f t="shared" si="44"/>
        <v>41378.69976851852</v>
      </c>
      <c r="T460" s="12">
        <f t="shared" si="45"/>
        <v>41408.69976851852</v>
      </c>
      <c r="U460">
        <f t="shared" si="46"/>
        <v>2013</v>
      </c>
      <c r="V460" s="18">
        <f t="shared" si="47"/>
        <v>30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8308</v>
      </c>
      <c r="P461" t="s">
        <v>8314</v>
      </c>
      <c r="Q461">
        <f t="shared" si="43"/>
        <v>0</v>
      </c>
      <c r="R461">
        <f t="shared" si="42"/>
        <v>25</v>
      </c>
      <c r="S461" s="12">
        <f t="shared" si="44"/>
        <v>40800.6403587963</v>
      </c>
      <c r="T461" s="12">
        <f t="shared" si="45"/>
        <v>40860.682025462964</v>
      </c>
      <c r="U461">
        <f t="shared" si="46"/>
        <v>2011</v>
      </c>
      <c r="V461" s="18">
        <f t="shared" si="47"/>
        <v>60.041666666666664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8308</v>
      </c>
      <c r="P462" t="s">
        <v>8314</v>
      </c>
      <c r="Q462">
        <f t="shared" si="43"/>
        <v>0</v>
      </c>
      <c r="R462">
        <f t="shared" si="42"/>
        <v>12.5</v>
      </c>
      <c r="S462" s="12">
        <f t="shared" si="44"/>
        <v>41759.542534722219</v>
      </c>
      <c r="T462" s="12">
        <f t="shared" si="45"/>
        <v>41791.166666666664</v>
      </c>
      <c r="U462">
        <f t="shared" si="46"/>
        <v>2014</v>
      </c>
      <c r="V462" s="18">
        <f t="shared" si="47"/>
        <v>31.624131944444443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8308</v>
      </c>
      <c r="P463" t="s">
        <v>8314</v>
      </c>
      <c r="Q463">
        <f t="shared" si="43"/>
        <v>0</v>
      </c>
      <c r="R463">
        <f t="shared" si="42"/>
        <v>0</v>
      </c>
      <c r="S463" s="12">
        <f t="shared" si="44"/>
        <v>41407.84684027778</v>
      </c>
      <c r="T463" s="12">
        <f t="shared" si="45"/>
        <v>41427.84684027778</v>
      </c>
      <c r="U463">
        <f t="shared" si="46"/>
        <v>2013</v>
      </c>
      <c r="V463" s="18">
        <f t="shared" si="47"/>
        <v>20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8308</v>
      </c>
      <c r="P464" t="s">
        <v>8314</v>
      </c>
      <c r="Q464">
        <f t="shared" si="43"/>
        <v>0</v>
      </c>
      <c r="R464">
        <f t="shared" si="42"/>
        <v>0</v>
      </c>
      <c r="S464" s="12">
        <f t="shared" si="44"/>
        <v>40705.126631944448</v>
      </c>
      <c r="T464" s="12">
        <f t="shared" si="45"/>
        <v>40765.126631944448</v>
      </c>
      <c r="U464">
        <f t="shared" si="46"/>
        <v>2011</v>
      </c>
      <c r="V464" s="18">
        <f t="shared" si="47"/>
        <v>60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8308</v>
      </c>
      <c r="P465" t="s">
        <v>8314</v>
      </c>
      <c r="Q465">
        <f t="shared" si="43"/>
        <v>2</v>
      </c>
      <c r="R465">
        <f t="shared" si="42"/>
        <v>113.64</v>
      </c>
      <c r="S465" s="12">
        <f t="shared" si="44"/>
        <v>40750.710104166668</v>
      </c>
      <c r="T465" s="12">
        <f t="shared" si="45"/>
        <v>40810.710104166668</v>
      </c>
      <c r="U465">
        <f t="shared" si="46"/>
        <v>2011</v>
      </c>
      <c r="V465" s="18">
        <f t="shared" si="47"/>
        <v>60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8308</v>
      </c>
      <c r="P466" t="s">
        <v>8314</v>
      </c>
      <c r="Q466">
        <f t="shared" si="43"/>
        <v>0</v>
      </c>
      <c r="R466">
        <f t="shared" si="42"/>
        <v>1</v>
      </c>
      <c r="S466" s="12">
        <f t="shared" si="44"/>
        <v>42488.848784722228</v>
      </c>
      <c r="T466" s="12">
        <f t="shared" si="45"/>
        <v>42508.848784722228</v>
      </c>
      <c r="U466">
        <f t="shared" si="46"/>
        <v>2016</v>
      </c>
      <c r="V466" s="18">
        <f t="shared" si="47"/>
        <v>20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8308</v>
      </c>
      <c r="P467" t="s">
        <v>8314</v>
      </c>
      <c r="Q467">
        <f t="shared" si="43"/>
        <v>27</v>
      </c>
      <c r="R467">
        <f t="shared" si="42"/>
        <v>17.25</v>
      </c>
      <c r="S467" s="12">
        <f t="shared" si="44"/>
        <v>41801.120069444441</v>
      </c>
      <c r="T467" s="12">
        <f t="shared" si="45"/>
        <v>41817.120069444441</v>
      </c>
      <c r="U467">
        <f t="shared" si="46"/>
        <v>2014</v>
      </c>
      <c r="V467" s="18">
        <f t="shared" si="47"/>
        <v>16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8308</v>
      </c>
      <c r="P468" t="s">
        <v>8314</v>
      </c>
      <c r="Q468">
        <f t="shared" si="43"/>
        <v>1</v>
      </c>
      <c r="R468">
        <f t="shared" si="42"/>
        <v>15.2</v>
      </c>
      <c r="S468" s="12">
        <f t="shared" si="44"/>
        <v>41129.942870370374</v>
      </c>
      <c r="T468" s="12">
        <f t="shared" si="45"/>
        <v>41159.942870370374</v>
      </c>
      <c r="U468">
        <f t="shared" si="46"/>
        <v>2012</v>
      </c>
      <c r="V468" s="18">
        <f t="shared" si="47"/>
        <v>30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8308</v>
      </c>
      <c r="P469" t="s">
        <v>8314</v>
      </c>
      <c r="Q469">
        <f t="shared" si="43"/>
        <v>22</v>
      </c>
      <c r="R469">
        <f t="shared" si="42"/>
        <v>110.64</v>
      </c>
      <c r="S469" s="12">
        <f t="shared" si="44"/>
        <v>41135.679791666669</v>
      </c>
      <c r="T469" s="12">
        <f t="shared" si="45"/>
        <v>41180.679791666669</v>
      </c>
      <c r="U469">
        <f t="shared" si="46"/>
        <v>2012</v>
      </c>
      <c r="V469" s="18">
        <f t="shared" si="47"/>
        <v>45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8308</v>
      </c>
      <c r="P470" t="s">
        <v>8314</v>
      </c>
      <c r="Q470">
        <f t="shared" si="43"/>
        <v>0</v>
      </c>
      <c r="R470">
        <f t="shared" si="42"/>
        <v>0</v>
      </c>
      <c r="S470" s="12">
        <f t="shared" si="44"/>
        <v>41041.167627314811</v>
      </c>
      <c r="T470" s="12">
        <f t="shared" si="45"/>
        <v>41101.160474537035</v>
      </c>
      <c r="U470">
        <f t="shared" si="46"/>
        <v>2012</v>
      </c>
      <c r="V470" s="18">
        <f t="shared" si="47"/>
        <v>59.992847222222224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8308</v>
      </c>
      <c r="P471" t="s">
        <v>8314</v>
      </c>
      <c r="Q471">
        <f t="shared" si="43"/>
        <v>0</v>
      </c>
      <c r="R471">
        <f t="shared" si="42"/>
        <v>0</v>
      </c>
      <c r="S471" s="12">
        <f t="shared" si="44"/>
        <v>41827.989861111113</v>
      </c>
      <c r="T471" s="12">
        <f t="shared" si="45"/>
        <v>41887.989861111113</v>
      </c>
      <c r="U471">
        <f t="shared" si="46"/>
        <v>2014</v>
      </c>
      <c r="V471" s="18">
        <f t="shared" si="47"/>
        <v>60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8308</v>
      </c>
      <c r="P472" t="s">
        <v>8314</v>
      </c>
      <c r="Q472">
        <f t="shared" si="43"/>
        <v>1</v>
      </c>
      <c r="R472">
        <f t="shared" si="42"/>
        <v>25.5</v>
      </c>
      <c r="S472" s="12">
        <f t="shared" si="44"/>
        <v>41605.167696759258</v>
      </c>
      <c r="T472" s="12">
        <f t="shared" si="45"/>
        <v>41655.166666666664</v>
      </c>
      <c r="U472">
        <f t="shared" si="46"/>
        <v>2013</v>
      </c>
      <c r="V472" s="18">
        <f t="shared" si="47"/>
        <v>49.998969907407407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8308</v>
      </c>
      <c r="P473" t="s">
        <v>8314</v>
      </c>
      <c r="Q473">
        <f t="shared" si="43"/>
        <v>12</v>
      </c>
      <c r="R473">
        <f t="shared" si="42"/>
        <v>38.479999999999997</v>
      </c>
      <c r="S473" s="12">
        <f t="shared" si="44"/>
        <v>41703.721979166665</v>
      </c>
      <c r="T473" s="12">
        <f t="shared" si="45"/>
        <v>41748.680312500001</v>
      </c>
      <c r="U473">
        <f t="shared" si="46"/>
        <v>2014</v>
      </c>
      <c r="V473" s="18">
        <f t="shared" si="47"/>
        <v>44.958333333333336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8308</v>
      </c>
      <c r="P474" t="s">
        <v>8314</v>
      </c>
      <c r="Q474">
        <f t="shared" si="43"/>
        <v>18</v>
      </c>
      <c r="R474">
        <f t="shared" si="42"/>
        <v>28.2</v>
      </c>
      <c r="S474" s="12">
        <f t="shared" si="44"/>
        <v>41844.922662037039</v>
      </c>
      <c r="T474" s="12">
        <f t="shared" si="45"/>
        <v>41874.922662037039</v>
      </c>
      <c r="U474">
        <f t="shared" si="46"/>
        <v>2014</v>
      </c>
      <c r="V474" s="18">
        <f t="shared" si="47"/>
        <v>30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8308</v>
      </c>
      <c r="P475" t="s">
        <v>8314</v>
      </c>
      <c r="Q475">
        <f t="shared" si="43"/>
        <v>3</v>
      </c>
      <c r="R475">
        <f t="shared" si="42"/>
        <v>61.5</v>
      </c>
      <c r="S475" s="12">
        <f t="shared" si="44"/>
        <v>41869.698136574072</v>
      </c>
      <c r="T475" s="12">
        <f t="shared" si="45"/>
        <v>41899.698136574072</v>
      </c>
      <c r="U475">
        <f t="shared" si="46"/>
        <v>2014</v>
      </c>
      <c r="V475" s="18">
        <f t="shared" si="47"/>
        <v>30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8308</v>
      </c>
      <c r="P476" t="s">
        <v>8314</v>
      </c>
      <c r="Q476">
        <f t="shared" si="43"/>
        <v>0</v>
      </c>
      <c r="R476">
        <f t="shared" si="42"/>
        <v>1</v>
      </c>
      <c r="S476" s="12">
        <f t="shared" si="44"/>
        <v>42753.329039351855</v>
      </c>
      <c r="T476" s="12">
        <f t="shared" si="45"/>
        <v>42783.329039351855</v>
      </c>
      <c r="U476">
        <f t="shared" si="46"/>
        <v>2017</v>
      </c>
      <c r="V476" s="18">
        <f t="shared" si="47"/>
        <v>30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8308</v>
      </c>
      <c r="P477" t="s">
        <v>8314</v>
      </c>
      <c r="Q477">
        <f t="shared" si="43"/>
        <v>0</v>
      </c>
      <c r="R477">
        <f t="shared" si="42"/>
        <v>0</v>
      </c>
      <c r="S477" s="12">
        <f t="shared" si="44"/>
        <v>42100.086145833338</v>
      </c>
      <c r="T477" s="12">
        <f t="shared" si="45"/>
        <v>42130.086145833338</v>
      </c>
      <c r="U477">
        <f t="shared" si="46"/>
        <v>2015</v>
      </c>
      <c r="V477" s="18">
        <f t="shared" si="47"/>
        <v>30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8308</v>
      </c>
      <c r="P478" t="s">
        <v>8314</v>
      </c>
      <c r="Q478">
        <f t="shared" si="43"/>
        <v>2</v>
      </c>
      <c r="R478">
        <f t="shared" si="42"/>
        <v>39.57</v>
      </c>
      <c r="S478" s="12">
        <f t="shared" si="44"/>
        <v>41757.975011574075</v>
      </c>
      <c r="T478" s="12">
        <f t="shared" si="45"/>
        <v>41793.165972222225</v>
      </c>
      <c r="U478">
        <f t="shared" si="46"/>
        <v>2014</v>
      </c>
      <c r="V478" s="18">
        <f t="shared" si="47"/>
        <v>35.190960648148142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8308</v>
      </c>
      <c r="P479" t="s">
        <v>8314</v>
      </c>
      <c r="Q479">
        <f t="shared" si="43"/>
        <v>0</v>
      </c>
      <c r="R479">
        <f t="shared" si="42"/>
        <v>0</v>
      </c>
      <c r="S479" s="12">
        <f t="shared" si="44"/>
        <v>40987.83488425926</v>
      </c>
      <c r="T479" s="12">
        <f t="shared" si="45"/>
        <v>41047.83488425926</v>
      </c>
      <c r="U479">
        <f t="shared" si="46"/>
        <v>2012</v>
      </c>
      <c r="V479" s="18">
        <f t="shared" si="47"/>
        <v>60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8308</v>
      </c>
      <c r="P480" t="s">
        <v>8314</v>
      </c>
      <c r="Q480">
        <f t="shared" si="43"/>
        <v>0</v>
      </c>
      <c r="R480">
        <f t="shared" si="42"/>
        <v>0</v>
      </c>
      <c r="S480" s="12">
        <f t="shared" si="44"/>
        <v>42065.910983796297</v>
      </c>
      <c r="T480" s="12">
        <f t="shared" si="45"/>
        <v>42095.869317129633</v>
      </c>
      <c r="U480">
        <f t="shared" si="46"/>
        <v>2015</v>
      </c>
      <c r="V480" s="18">
        <f t="shared" si="47"/>
        <v>29.958333333333332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8308</v>
      </c>
      <c r="P481" t="s">
        <v>8314</v>
      </c>
      <c r="Q481">
        <f t="shared" si="43"/>
        <v>33</v>
      </c>
      <c r="R481">
        <f t="shared" si="42"/>
        <v>88.8</v>
      </c>
      <c r="S481" s="12">
        <f t="shared" si="44"/>
        <v>41904.407812500001</v>
      </c>
      <c r="T481" s="12">
        <f t="shared" si="45"/>
        <v>41964.449479166666</v>
      </c>
      <c r="U481">
        <f t="shared" si="46"/>
        <v>2014</v>
      </c>
      <c r="V481" s="18">
        <f t="shared" si="47"/>
        <v>60.041666666666664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8308</v>
      </c>
      <c r="P482" t="s">
        <v>8314</v>
      </c>
      <c r="Q482">
        <f t="shared" si="43"/>
        <v>19</v>
      </c>
      <c r="R482">
        <f t="shared" si="42"/>
        <v>55.46</v>
      </c>
      <c r="S482" s="12">
        <f t="shared" si="44"/>
        <v>41465.500173611108</v>
      </c>
      <c r="T482" s="12">
        <f t="shared" si="45"/>
        <v>41495.500173611108</v>
      </c>
      <c r="U482">
        <f t="shared" si="46"/>
        <v>2013</v>
      </c>
      <c r="V482" s="18">
        <f t="shared" si="47"/>
        <v>30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8308</v>
      </c>
      <c r="P483" t="s">
        <v>8314</v>
      </c>
      <c r="Q483">
        <f t="shared" si="43"/>
        <v>6</v>
      </c>
      <c r="R483">
        <f t="shared" si="42"/>
        <v>87.14</v>
      </c>
      <c r="S483" s="12">
        <f t="shared" si="44"/>
        <v>41162.672326388885</v>
      </c>
      <c r="T483" s="12">
        <f t="shared" si="45"/>
        <v>41192.672326388885</v>
      </c>
      <c r="U483">
        <f t="shared" si="46"/>
        <v>2012</v>
      </c>
      <c r="V483" s="18">
        <f t="shared" si="47"/>
        <v>30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8308</v>
      </c>
      <c r="P484" t="s">
        <v>8314</v>
      </c>
      <c r="Q484">
        <f t="shared" si="43"/>
        <v>0</v>
      </c>
      <c r="R484">
        <f t="shared" si="42"/>
        <v>10</v>
      </c>
      <c r="S484" s="12">
        <f t="shared" si="44"/>
        <v>42447.896875000006</v>
      </c>
      <c r="T484" s="12">
        <f t="shared" si="45"/>
        <v>42474.606944444444</v>
      </c>
      <c r="U484">
        <f t="shared" si="46"/>
        <v>2016</v>
      </c>
      <c r="V484" s="18">
        <f t="shared" si="47"/>
        <v>26.710069444444443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8308</v>
      </c>
      <c r="P485" t="s">
        <v>8314</v>
      </c>
      <c r="Q485">
        <f t="shared" si="43"/>
        <v>50</v>
      </c>
      <c r="R485">
        <f t="shared" si="42"/>
        <v>51.22</v>
      </c>
      <c r="S485" s="12">
        <f t="shared" si="44"/>
        <v>41243.197592592594</v>
      </c>
      <c r="T485" s="12">
        <f t="shared" si="45"/>
        <v>41303.197592592594</v>
      </c>
      <c r="U485">
        <f t="shared" si="46"/>
        <v>2012</v>
      </c>
      <c r="V485" s="18">
        <f t="shared" si="47"/>
        <v>60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8308</v>
      </c>
      <c r="P486" t="s">
        <v>8314</v>
      </c>
      <c r="Q486">
        <f t="shared" si="43"/>
        <v>0</v>
      </c>
      <c r="R486">
        <f t="shared" si="42"/>
        <v>13.55</v>
      </c>
      <c r="S486" s="12">
        <f t="shared" si="44"/>
        <v>42272.93949074074</v>
      </c>
      <c r="T486" s="12">
        <f t="shared" si="45"/>
        <v>42313.981157407412</v>
      </c>
      <c r="U486">
        <f t="shared" si="46"/>
        <v>2015</v>
      </c>
      <c r="V486" s="18">
        <f t="shared" si="47"/>
        <v>41.041666666666664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8308</v>
      </c>
      <c r="P487" t="s">
        <v>8314</v>
      </c>
      <c r="Q487">
        <f t="shared" si="43"/>
        <v>22</v>
      </c>
      <c r="R487">
        <f t="shared" si="42"/>
        <v>66.52</v>
      </c>
      <c r="S487" s="12">
        <f t="shared" si="44"/>
        <v>41381.50577546296</v>
      </c>
      <c r="T487" s="12">
        <f t="shared" si="45"/>
        <v>41411.50577546296</v>
      </c>
      <c r="U487">
        <f t="shared" si="46"/>
        <v>2013</v>
      </c>
      <c r="V487" s="18">
        <f t="shared" si="47"/>
        <v>30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8308</v>
      </c>
      <c r="P488" t="s">
        <v>8314</v>
      </c>
      <c r="Q488">
        <f t="shared" si="43"/>
        <v>0</v>
      </c>
      <c r="R488">
        <f t="shared" si="42"/>
        <v>50</v>
      </c>
      <c r="S488" s="12">
        <f t="shared" si="44"/>
        <v>41761.94258101852</v>
      </c>
      <c r="T488" s="12">
        <f t="shared" si="45"/>
        <v>41791.94258101852</v>
      </c>
      <c r="U488">
        <f t="shared" si="46"/>
        <v>2014</v>
      </c>
      <c r="V488" s="18">
        <f t="shared" si="47"/>
        <v>30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8308</v>
      </c>
      <c r="P489" t="s">
        <v>8314</v>
      </c>
      <c r="Q489">
        <f t="shared" si="43"/>
        <v>0</v>
      </c>
      <c r="R489">
        <f t="shared" si="42"/>
        <v>0</v>
      </c>
      <c r="S489" s="12">
        <f t="shared" si="44"/>
        <v>42669.594837962963</v>
      </c>
      <c r="T489" s="12">
        <f t="shared" si="45"/>
        <v>42729.636504629627</v>
      </c>
      <c r="U489">
        <f t="shared" si="46"/>
        <v>2016</v>
      </c>
      <c r="V489" s="18">
        <f t="shared" si="47"/>
        <v>60.041666666666664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8308</v>
      </c>
      <c r="P490" t="s">
        <v>8314</v>
      </c>
      <c r="Q490">
        <f t="shared" si="43"/>
        <v>0</v>
      </c>
      <c r="R490">
        <f t="shared" si="42"/>
        <v>0</v>
      </c>
      <c r="S490" s="12">
        <f t="shared" si="44"/>
        <v>42714.054398148146</v>
      </c>
      <c r="T490" s="12">
        <f t="shared" si="45"/>
        <v>42744.054398148146</v>
      </c>
      <c r="U490">
        <f t="shared" si="46"/>
        <v>2016</v>
      </c>
      <c r="V490" s="18">
        <f t="shared" si="47"/>
        <v>30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8308</v>
      </c>
      <c r="P491" t="s">
        <v>8314</v>
      </c>
      <c r="Q491">
        <f t="shared" si="43"/>
        <v>0</v>
      </c>
      <c r="R491">
        <f t="shared" si="42"/>
        <v>71.67</v>
      </c>
      <c r="S491" s="12">
        <f t="shared" si="44"/>
        <v>40882.481666666667</v>
      </c>
      <c r="T491" s="12">
        <f t="shared" si="45"/>
        <v>40913.481249999997</v>
      </c>
      <c r="U491">
        <f t="shared" si="46"/>
        <v>2011</v>
      </c>
      <c r="V491" s="18">
        <f t="shared" si="47"/>
        <v>30.999583333333334</v>
      </c>
    </row>
    <row r="492" spans="1:22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8308</v>
      </c>
      <c r="P492" t="s">
        <v>8314</v>
      </c>
      <c r="Q492">
        <f t="shared" si="43"/>
        <v>0</v>
      </c>
      <c r="R492">
        <f t="shared" si="42"/>
        <v>0</v>
      </c>
      <c r="S492" s="12">
        <f t="shared" si="44"/>
        <v>41113.968576388892</v>
      </c>
      <c r="T492" s="12">
        <f t="shared" si="45"/>
        <v>41143.968576388892</v>
      </c>
      <c r="U492">
        <f t="shared" si="46"/>
        <v>2012</v>
      </c>
      <c r="V492" s="18">
        <f t="shared" si="47"/>
        <v>30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8308</v>
      </c>
      <c r="P493" t="s">
        <v>8314</v>
      </c>
      <c r="Q493">
        <f t="shared" si="43"/>
        <v>0</v>
      </c>
      <c r="R493">
        <f t="shared" si="42"/>
        <v>0</v>
      </c>
      <c r="S493" s="12">
        <f t="shared" si="44"/>
        <v>42366.982627314821</v>
      </c>
      <c r="T493" s="12">
        <f t="shared" si="45"/>
        <v>42396.982627314821</v>
      </c>
      <c r="U493">
        <f t="shared" si="46"/>
        <v>2015</v>
      </c>
      <c r="V493" s="18">
        <f t="shared" si="47"/>
        <v>30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8308</v>
      </c>
      <c r="P494" t="s">
        <v>8314</v>
      </c>
      <c r="Q494">
        <f t="shared" si="43"/>
        <v>0</v>
      </c>
      <c r="R494">
        <f t="shared" si="42"/>
        <v>0</v>
      </c>
      <c r="S494" s="12">
        <f t="shared" si="44"/>
        <v>42596.03506944445</v>
      </c>
      <c r="T494" s="12">
        <f t="shared" si="45"/>
        <v>42656.03506944445</v>
      </c>
      <c r="U494">
        <f t="shared" si="46"/>
        <v>2016</v>
      </c>
      <c r="V494" s="18">
        <f t="shared" si="47"/>
        <v>60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8308</v>
      </c>
      <c r="P495" t="s">
        <v>8314</v>
      </c>
      <c r="Q495">
        <f t="shared" si="43"/>
        <v>0</v>
      </c>
      <c r="R495">
        <f t="shared" si="42"/>
        <v>0</v>
      </c>
      <c r="S495" s="12">
        <f t="shared" si="44"/>
        <v>42114.726134259254</v>
      </c>
      <c r="T495" s="12">
        <f t="shared" si="45"/>
        <v>42144.726134259254</v>
      </c>
      <c r="U495">
        <f t="shared" si="46"/>
        <v>2015</v>
      </c>
      <c r="V495" s="18">
        <f t="shared" si="47"/>
        <v>30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8308</v>
      </c>
      <c r="P496" t="s">
        <v>8314</v>
      </c>
      <c r="Q496">
        <f t="shared" si="43"/>
        <v>0</v>
      </c>
      <c r="R496">
        <f t="shared" si="42"/>
        <v>10.33</v>
      </c>
      <c r="S496" s="12">
        <f t="shared" si="44"/>
        <v>41799.830613425926</v>
      </c>
      <c r="T496" s="12">
        <f t="shared" si="45"/>
        <v>41823.125</v>
      </c>
      <c r="U496">
        <f t="shared" si="46"/>
        <v>2014</v>
      </c>
      <c r="V496" s="18">
        <f t="shared" si="47"/>
        <v>23.294386574074071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8308</v>
      </c>
      <c r="P497" t="s">
        <v>8314</v>
      </c>
      <c r="Q497">
        <f t="shared" si="43"/>
        <v>0</v>
      </c>
      <c r="R497">
        <f t="shared" si="42"/>
        <v>0</v>
      </c>
      <c r="S497" s="12">
        <f t="shared" si="44"/>
        <v>42171.827604166669</v>
      </c>
      <c r="T497" s="12">
        <f t="shared" si="45"/>
        <v>42201.827604166669</v>
      </c>
      <c r="U497">
        <f t="shared" si="46"/>
        <v>2015</v>
      </c>
      <c r="V497" s="18">
        <f t="shared" si="47"/>
        <v>30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8308</v>
      </c>
      <c r="P498" t="s">
        <v>8314</v>
      </c>
      <c r="Q498">
        <f t="shared" si="43"/>
        <v>0</v>
      </c>
      <c r="R498">
        <f t="shared" si="42"/>
        <v>1</v>
      </c>
      <c r="S498" s="12">
        <f t="shared" si="44"/>
        <v>41620.93141203704</v>
      </c>
      <c r="T498" s="12">
        <f t="shared" si="45"/>
        <v>41680.93141203704</v>
      </c>
      <c r="U498">
        <f t="shared" si="46"/>
        <v>2013</v>
      </c>
      <c r="V498" s="18">
        <f t="shared" si="47"/>
        <v>60</v>
      </c>
    </row>
    <row r="499" spans="1:22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8308</v>
      </c>
      <c r="P499" t="s">
        <v>8314</v>
      </c>
      <c r="Q499">
        <f t="shared" si="43"/>
        <v>1</v>
      </c>
      <c r="R499">
        <f t="shared" si="42"/>
        <v>10</v>
      </c>
      <c r="S499" s="12">
        <f t="shared" si="44"/>
        <v>41945.037789351853</v>
      </c>
      <c r="T499" s="12">
        <f t="shared" si="45"/>
        <v>41998.208333333328</v>
      </c>
      <c r="U499">
        <f t="shared" si="46"/>
        <v>2014</v>
      </c>
      <c r="V499" s="18">
        <f t="shared" si="47"/>
        <v>53.17054398148148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8308</v>
      </c>
      <c r="P500" t="s">
        <v>8314</v>
      </c>
      <c r="Q500">
        <f t="shared" si="43"/>
        <v>5</v>
      </c>
      <c r="R500">
        <f t="shared" si="42"/>
        <v>136.09</v>
      </c>
      <c r="S500" s="12">
        <f t="shared" si="44"/>
        <v>40858.762141203704</v>
      </c>
      <c r="T500" s="12">
        <f t="shared" si="45"/>
        <v>40900.762141203704</v>
      </c>
      <c r="U500">
        <f t="shared" si="46"/>
        <v>2011</v>
      </c>
      <c r="V500" s="18">
        <f t="shared" si="47"/>
        <v>42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8308</v>
      </c>
      <c r="P501" t="s">
        <v>8314</v>
      </c>
      <c r="Q501">
        <f t="shared" si="43"/>
        <v>10</v>
      </c>
      <c r="R501">
        <f t="shared" si="42"/>
        <v>73.459999999999994</v>
      </c>
      <c r="S501" s="12">
        <f t="shared" si="44"/>
        <v>40043.895462962959</v>
      </c>
      <c r="T501" s="12">
        <f t="shared" si="45"/>
        <v>40098.874305555553</v>
      </c>
      <c r="U501">
        <f t="shared" si="46"/>
        <v>2009</v>
      </c>
      <c r="V501" s="18">
        <f t="shared" si="47"/>
        <v>54.978842592592599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8308</v>
      </c>
      <c r="P502" t="s">
        <v>8314</v>
      </c>
      <c r="Q502">
        <f t="shared" si="43"/>
        <v>3</v>
      </c>
      <c r="R502">
        <f t="shared" si="42"/>
        <v>53.75</v>
      </c>
      <c r="S502" s="12">
        <f t="shared" si="44"/>
        <v>40247.886006944449</v>
      </c>
      <c r="T502" s="12">
        <f t="shared" si="45"/>
        <v>40306.927777777775</v>
      </c>
      <c r="U502">
        <f t="shared" si="46"/>
        <v>2010</v>
      </c>
      <c r="V502" s="18">
        <f t="shared" si="47"/>
        <v>59.041770833333324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8308</v>
      </c>
      <c r="P503" t="s">
        <v>8314</v>
      </c>
      <c r="Q503">
        <f t="shared" si="43"/>
        <v>0</v>
      </c>
      <c r="R503">
        <f t="shared" si="42"/>
        <v>0</v>
      </c>
      <c r="S503" s="12">
        <f t="shared" si="44"/>
        <v>40703.234386574077</v>
      </c>
      <c r="T503" s="12">
        <f t="shared" si="45"/>
        <v>40733.234386574077</v>
      </c>
      <c r="U503">
        <f t="shared" si="46"/>
        <v>2011</v>
      </c>
      <c r="V503" s="18">
        <f t="shared" si="47"/>
        <v>30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8308</v>
      </c>
      <c r="P504" t="s">
        <v>8314</v>
      </c>
      <c r="Q504">
        <f t="shared" si="43"/>
        <v>1</v>
      </c>
      <c r="R504">
        <f t="shared" si="42"/>
        <v>57.5</v>
      </c>
      <c r="S504" s="12">
        <f t="shared" si="44"/>
        <v>40956.553530092591</v>
      </c>
      <c r="T504" s="12">
        <f t="shared" si="45"/>
        <v>40986.511863425927</v>
      </c>
      <c r="U504">
        <f t="shared" si="46"/>
        <v>2012</v>
      </c>
      <c r="V504" s="18">
        <f t="shared" si="47"/>
        <v>29.958333333333332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8308</v>
      </c>
      <c r="P505" t="s">
        <v>8314</v>
      </c>
      <c r="Q505">
        <f t="shared" si="43"/>
        <v>2</v>
      </c>
      <c r="R505">
        <f t="shared" si="42"/>
        <v>12.67</v>
      </c>
      <c r="S505" s="12">
        <f t="shared" si="44"/>
        <v>41991.526655092588</v>
      </c>
      <c r="T505" s="12">
        <f t="shared" si="45"/>
        <v>42021.526655092588</v>
      </c>
      <c r="U505">
        <f t="shared" si="46"/>
        <v>2014</v>
      </c>
      <c r="V505" s="18">
        <f t="shared" si="47"/>
        <v>30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8308</v>
      </c>
      <c r="P506" t="s">
        <v>8314</v>
      </c>
      <c r="Q506">
        <f t="shared" si="43"/>
        <v>1</v>
      </c>
      <c r="R506">
        <f t="shared" si="42"/>
        <v>67</v>
      </c>
      <c r="S506" s="12">
        <f t="shared" si="44"/>
        <v>40949.98364583333</v>
      </c>
      <c r="T506" s="12">
        <f t="shared" si="45"/>
        <v>41009.941979166666</v>
      </c>
      <c r="U506">
        <f t="shared" si="46"/>
        <v>2012</v>
      </c>
      <c r="V506" s="18">
        <f t="shared" si="47"/>
        <v>59.958333333333336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8308</v>
      </c>
      <c r="P507" t="s">
        <v>8314</v>
      </c>
      <c r="Q507">
        <f t="shared" si="43"/>
        <v>0</v>
      </c>
      <c r="R507">
        <f t="shared" si="42"/>
        <v>3.71</v>
      </c>
      <c r="S507" s="12">
        <f t="shared" si="44"/>
        <v>42318.098217592589</v>
      </c>
      <c r="T507" s="12">
        <f t="shared" si="45"/>
        <v>42363.098217592589</v>
      </c>
      <c r="U507">
        <f t="shared" si="46"/>
        <v>2015</v>
      </c>
      <c r="V507" s="18">
        <f t="shared" si="47"/>
        <v>45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8308</v>
      </c>
      <c r="P508" t="s">
        <v>8314</v>
      </c>
      <c r="Q508">
        <f t="shared" si="43"/>
        <v>0</v>
      </c>
      <c r="R508">
        <f t="shared" si="42"/>
        <v>250</v>
      </c>
      <c r="S508" s="12">
        <f t="shared" si="44"/>
        <v>41466.552314814813</v>
      </c>
      <c r="T508" s="12">
        <f t="shared" si="45"/>
        <v>41496.552314814813</v>
      </c>
      <c r="U508">
        <f t="shared" si="46"/>
        <v>2013</v>
      </c>
      <c r="V508" s="18">
        <f t="shared" si="47"/>
        <v>30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8308</v>
      </c>
      <c r="P509" t="s">
        <v>8314</v>
      </c>
      <c r="Q509">
        <f t="shared" si="43"/>
        <v>3</v>
      </c>
      <c r="R509">
        <f t="shared" si="42"/>
        <v>64</v>
      </c>
      <c r="S509" s="12">
        <f t="shared" si="44"/>
        <v>41156.958993055552</v>
      </c>
      <c r="T509" s="12">
        <f t="shared" si="45"/>
        <v>41201.958993055552</v>
      </c>
      <c r="U509">
        <f t="shared" si="46"/>
        <v>2012</v>
      </c>
      <c r="V509" s="18">
        <f t="shared" si="47"/>
        <v>45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8308</v>
      </c>
      <c r="P510" t="s">
        <v>8314</v>
      </c>
      <c r="Q510">
        <f t="shared" si="43"/>
        <v>1</v>
      </c>
      <c r="R510">
        <f t="shared" si="42"/>
        <v>133.33000000000001</v>
      </c>
      <c r="S510" s="12">
        <f t="shared" si="44"/>
        <v>40995.024317129632</v>
      </c>
      <c r="T510" s="12">
        <f t="shared" si="45"/>
        <v>41054.593055555553</v>
      </c>
      <c r="U510">
        <f t="shared" si="46"/>
        <v>2012</v>
      </c>
      <c r="V510" s="18">
        <f t="shared" si="47"/>
        <v>59.568738425925922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8308</v>
      </c>
      <c r="P511" t="s">
        <v>8314</v>
      </c>
      <c r="Q511">
        <f t="shared" si="43"/>
        <v>0</v>
      </c>
      <c r="R511">
        <f t="shared" si="42"/>
        <v>10</v>
      </c>
      <c r="S511" s="12">
        <f t="shared" si="44"/>
        <v>42153.631597222222</v>
      </c>
      <c r="T511" s="12">
        <f t="shared" si="45"/>
        <v>42183.631597222222</v>
      </c>
      <c r="U511">
        <f t="shared" si="46"/>
        <v>2015</v>
      </c>
      <c r="V511" s="18">
        <f t="shared" si="47"/>
        <v>30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8308</v>
      </c>
      <c r="P512" t="s">
        <v>8314</v>
      </c>
      <c r="Q512">
        <f t="shared" si="43"/>
        <v>0</v>
      </c>
      <c r="R512">
        <f t="shared" si="42"/>
        <v>0</v>
      </c>
      <c r="S512" s="12">
        <f t="shared" si="44"/>
        <v>42400.176377314812</v>
      </c>
      <c r="T512" s="12">
        <f t="shared" si="45"/>
        <v>42430.176377314812</v>
      </c>
      <c r="U512">
        <f t="shared" si="46"/>
        <v>2016</v>
      </c>
      <c r="V512" s="18">
        <f t="shared" si="47"/>
        <v>30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8308</v>
      </c>
      <c r="P513" t="s">
        <v>8314</v>
      </c>
      <c r="Q513">
        <f t="shared" si="43"/>
        <v>3</v>
      </c>
      <c r="R513">
        <f t="shared" si="42"/>
        <v>30</v>
      </c>
      <c r="S513" s="12">
        <f t="shared" si="44"/>
        <v>41340.303032407406</v>
      </c>
      <c r="T513" s="12">
        <f t="shared" si="45"/>
        <v>41370.261365740742</v>
      </c>
      <c r="U513">
        <f t="shared" si="46"/>
        <v>2013</v>
      </c>
      <c r="V513" s="18">
        <f t="shared" si="47"/>
        <v>29.958333333333332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8308</v>
      </c>
      <c r="P514" t="s">
        <v>8314</v>
      </c>
      <c r="Q514">
        <f t="shared" si="43"/>
        <v>0</v>
      </c>
      <c r="R514">
        <f t="shared" ref="R514:R577" si="48">IFERROR(ROUND(E514/L514,2),0)</f>
        <v>5.5</v>
      </c>
      <c r="S514" s="12">
        <f t="shared" si="44"/>
        <v>42649.742210648154</v>
      </c>
      <c r="T514" s="12">
        <f t="shared" si="45"/>
        <v>42694.783877314811</v>
      </c>
      <c r="U514">
        <f t="shared" si="46"/>
        <v>2016</v>
      </c>
      <c r="V514" s="18">
        <f t="shared" si="47"/>
        <v>45.041666666666664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8308</v>
      </c>
      <c r="P515" t="s">
        <v>8314</v>
      </c>
      <c r="Q515">
        <f t="shared" ref="Q515:Q578" si="49">ROUND(E515/D515*100,0)</f>
        <v>14</v>
      </c>
      <c r="R515">
        <f t="shared" si="48"/>
        <v>102.38</v>
      </c>
      <c r="S515" s="12">
        <f t="shared" ref="S515:S578" si="50">(((J515/60)/60)/24)+DATE(1970,1,1)</f>
        <v>42552.653993055559</v>
      </c>
      <c r="T515" s="12">
        <f t="shared" ref="T515:T578" si="51">(((I515/60)/60)/24)+DATE(1970,1,1)</f>
        <v>42597.291666666672</v>
      </c>
      <c r="U515">
        <f t="shared" ref="U515:U578" si="52">YEAR(S515)</f>
        <v>2016</v>
      </c>
      <c r="V515" s="18">
        <f t="shared" ref="V515:V578" si="53">(I515-J515)/60/60/24</f>
        <v>44.637673611111104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8308</v>
      </c>
      <c r="P516" t="s">
        <v>8314</v>
      </c>
      <c r="Q516">
        <f t="shared" si="49"/>
        <v>3</v>
      </c>
      <c r="R516">
        <f t="shared" si="48"/>
        <v>16.670000000000002</v>
      </c>
      <c r="S516" s="12">
        <f t="shared" si="50"/>
        <v>41830.613969907405</v>
      </c>
      <c r="T516" s="12">
        <f t="shared" si="51"/>
        <v>41860.613969907405</v>
      </c>
      <c r="U516">
        <f t="shared" si="52"/>
        <v>2014</v>
      </c>
      <c r="V516" s="18">
        <f t="shared" si="53"/>
        <v>30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8308</v>
      </c>
      <c r="P517" t="s">
        <v>8314</v>
      </c>
      <c r="Q517">
        <f t="shared" si="49"/>
        <v>25</v>
      </c>
      <c r="R517">
        <f t="shared" si="48"/>
        <v>725.03</v>
      </c>
      <c r="S517" s="12">
        <f t="shared" si="50"/>
        <v>42327.490752314814</v>
      </c>
      <c r="T517" s="12">
        <f t="shared" si="51"/>
        <v>42367.490752314814</v>
      </c>
      <c r="U517">
        <f t="shared" si="52"/>
        <v>2015</v>
      </c>
      <c r="V517" s="18">
        <f t="shared" si="53"/>
        <v>40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8308</v>
      </c>
      <c r="P518" t="s">
        <v>8314</v>
      </c>
      <c r="Q518">
        <f t="shared" si="49"/>
        <v>0</v>
      </c>
      <c r="R518">
        <f t="shared" si="48"/>
        <v>0</v>
      </c>
      <c r="S518" s="12">
        <f t="shared" si="50"/>
        <v>42091.778703703705</v>
      </c>
      <c r="T518" s="12">
        <f t="shared" si="51"/>
        <v>42151.778703703705</v>
      </c>
      <c r="U518">
        <f t="shared" si="52"/>
        <v>2015</v>
      </c>
      <c r="V518" s="18">
        <f t="shared" si="53"/>
        <v>60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8308</v>
      </c>
      <c r="P519" t="s">
        <v>8314</v>
      </c>
      <c r="Q519">
        <f t="shared" si="49"/>
        <v>1</v>
      </c>
      <c r="R519">
        <f t="shared" si="48"/>
        <v>68.33</v>
      </c>
      <c r="S519" s="12">
        <f t="shared" si="50"/>
        <v>42738.615289351852</v>
      </c>
      <c r="T519" s="12">
        <f t="shared" si="51"/>
        <v>42768.615289351852</v>
      </c>
      <c r="U519">
        <f t="shared" si="52"/>
        <v>2017</v>
      </c>
      <c r="V519" s="18">
        <f t="shared" si="53"/>
        <v>30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8308</v>
      </c>
      <c r="P520" t="s">
        <v>8314</v>
      </c>
      <c r="Q520">
        <f t="shared" si="49"/>
        <v>0</v>
      </c>
      <c r="R520">
        <f t="shared" si="48"/>
        <v>0</v>
      </c>
      <c r="S520" s="12">
        <f t="shared" si="50"/>
        <v>42223.616018518514</v>
      </c>
      <c r="T520" s="12">
        <f t="shared" si="51"/>
        <v>42253.615277777775</v>
      </c>
      <c r="U520">
        <f t="shared" si="52"/>
        <v>2015</v>
      </c>
      <c r="V520" s="18">
        <f t="shared" si="53"/>
        <v>29.999259259259262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8308</v>
      </c>
      <c r="P521" t="s">
        <v>8314</v>
      </c>
      <c r="Q521">
        <f t="shared" si="49"/>
        <v>23</v>
      </c>
      <c r="R521">
        <f t="shared" si="48"/>
        <v>39.229999999999997</v>
      </c>
      <c r="S521" s="12">
        <f t="shared" si="50"/>
        <v>41218.391446759262</v>
      </c>
      <c r="T521" s="12">
        <f t="shared" si="51"/>
        <v>41248.391446759262</v>
      </c>
      <c r="U521">
        <f t="shared" si="52"/>
        <v>2012</v>
      </c>
      <c r="V521" s="18">
        <f t="shared" si="53"/>
        <v>30</v>
      </c>
    </row>
    <row r="522" spans="1:22" ht="45" x14ac:dyDescent="0.25">
      <c r="A522">
        <v>1144</v>
      </c>
      <c r="B522" s="3" t="s">
        <v>1145</v>
      </c>
      <c r="C522" s="3" t="s">
        <v>5254</v>
      </c>
      <c r="D522" s="6">
        <v>9300</v>
      </c>
      <c r="E522" s="8">
        <v>0</v>
      </c>
      <c r="F522" t="s">
        <v>8220</v>
      </c>
      <c r="G522" t="s">
        <v>8223</v>
      </c>
      <c r="H522" t="s">
        <v>8245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8282</v>
      </c>
      <c r="O522" t="s">
        <v>8334</v>
      </c>
      <c r="P522" t="s">
        <v>8335</v>
      </c>
      <c r="Q522">
        <f t="shared" si="49"/>
        <v>0</v>
      </c>
      <c r="R522">
        <f t="shared" si="48"/>
        <v>0</v>
      </c>
      <c r="S522" s="12">
        <f t="shared" si="50"/>
        <v>42093.181944444441</v>
      </c>
      <c r="T522" s="12">
        <f t="shared" si="51"/>
        <v>42123.181944444441</v>
      </c>
      <c r="U522">
        <f t="shared" si="52"/>
        <v>2015</v>
      </c>
      <c r="V522" s="18">
        <f t="shared" si="53"/>
        <v>30</v>
      </c>
    </row>
    <row r="523" spans="1:22" ht="45" x14ac:dyDescent="0.25">
      <c r="A523">
        <v>1145</v>
      </c>
      <c r="B523" s="3" t="s">
        <v>1146</v>
      </c>
      <c r="C523" s="3" t="s">
        <v>5255</v>
      </c>
      <c r="D523" s="6">
        <v>80000</v>
      </c>
      <c r="E523" s="8">
        <v>100</v>
      </c>
      <c r="F523" t="s">
        <v>8220</v>
      </c>
      <c r="G523" t="s">
        <v>8223</v>
      </c>
      <c r="H523" t="s">
        <v>8245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8282</v>
      </c>
      <c r="O523" t="s">
        <v>8334</v>
      </c>
      <c r="P523" t="s">
        <v>8335</v>
      </c>
      <c r="Q523">
        <f t="shared" si="49"/>
        <v>0</v>
      </c>
      <c r="R523">
        <f t="shared" si="48"/>
        <v>100</v>
      </c>
      <c r="S523" s="12">
        <f t="shared" si="50"/>
        <v>41854.747592592597</v>
      </c>
      <c r="T523" s="12">
        <f t="shared" si="51"/>
        <v>41914.747592592597</v>
      </c>
      <c r="U523">
        <f t="shared" si="52"/>
        <v>2014</v>
      </c>
      <c r="V523" s="18">
        <f t="shared" si="53"/>
        <v>60</v>
      </c>
    </row>
    <row r="524" spans="1:22" ht="45" x14ac:dyDescent="0.25">
      <c r="A524">
        <v>1146</v>
      </c>
      <c r="B524" s="3" t="s">
        <v>1147</v>
      </c>
      <c r="C524" s="3" t="s">
        <v>5256</v>
      </c>
      <c r="D524" s="6">
        <v>6000</v>
      </c>
      <c r="E524" s="8">
        <v>530</v>
      </c>
      <c r="F524" t="s">
        <v>8220</v>
      </c>
      <c r="G524" t="s">
        <v>8223</v>
      </c>
      <c r="H524" t="s">
        <v>8245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8282</v>
      </c>
      <c r="O524" t="s">
        <v>8334</v>
      </c>
      <c r="P524" t="s">
        <v>8335</v>
      </c>
      <c r="Q524">
        <f t="shared" si="49"/>
        <v>9</v>
      </c>
      <c r="R524">
        <f t="shared" si="48"/>
        <v>44.17</v>
      </c>
      <c r="S524" s="12">
        <f t="shared" si="50"/>
        <v>41723.9533912037</v>
      </c>
      <c r="T524" s="12">
        <f t="shared" si="51"/>
        <v>41761.9533912037</v>
      </c>
      <c r="U524">
        <f t="shared" si="52"/>
        <v>2014</v>
      </c>
      <c r="V524" s="18">
        <f t="shared" si="53"/>
        <v>38</v>
      </c>
    </row>
    <row r="525" spans="1:22" ht="60" x14ac:dyDescent="0.25">
      <c r="A525">
        <v>1147</v>
      </c>
      <c r="B525" s="3" t="s">
        <v>1148</v>
      </c>
      <c r="C525" s="3" t="s">
        <v>5257</v>
      </c>
      <c r="D525" s="6">
        <v>25000</v>
      </c>
      <c r="E525" s="8">
        <v>0</v>
      </c>
      <c r="F525" t="s">
        <v>8220</v>
      </c>
      <c r="G525" t="s">
        <v>8228</v>
      </c>
      <c r="H525" t="s">
        <v>8250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8282</v>
      </c>
      <c r="O525" t="s">
        <v>8334</v>
      </c>
      <c r="P525" t="s">
        <v>8335</v>
      </c>
      <c r="Q525">
        <f t="shared" si="49"/>
        <v>0</v>
      </c>
      <c r="R525">
        <f t="shared" si="48"/>
        <v>0</v>
      </c>
      <c r="S525" s="12">
        <f t="shared" si="50"/>
        <v>41871.972025462965</v>
      </c>
      <c r="T525" s="12">
        <f t="shared" si="51"/>
        <v>41931.972025462965</v>
      </c>
      <c r="U525">
        <f t="shared" si="52"/>
        <v>2014</v>
      </c>
      <c r="V525" s="18">
        <f t="shared" si="53"/>
        <v>60</v>
      </c>
    </row>
    <row r="526" spans="1:22" ht="30" x14ac:dyDescent="0.25">
      <c r="A526">
        <v>1148</v>
      </c>
      <c r="B526" s="3" t="s">
        <v>1149</v>
      </c>
      <c r="C526" s="3" t="s">
        <v>5258</v>
      </c>
      <c r="D526" s="6">
        <v>15000</v>
      </c>
      <c r="E526" s="8">
        <v>73</v>
      </c>
      <c r="F526" t="s">
        <v>8220</v>
      </c>
      <c r="G526" t="s">
        <v>8223</v>
      </c>
      <c r="H526" t="s">
        <v>8245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8282</v>
      </c>
      <c r="O526" t="s">
        <v>8334</v>
      </c>
      <c r="P526" t="s">
        <v>8335</v>
      </c>
      <c r="Q526">
        <f t="shared" si="49"/>
        <v>0</v>
      </c>
      <c r="R526">
        <f t="shared" si="48"/>
        <v>24.33</v>
      </c>
      <c r="S526" s="12">
        <f t="shared" si="50"/>
        <v>42675.171076388884</v>
      </c>
      <c r="T526" s="12">
        <f t="shared" si="51"/>
        <v>42705.212743055556</v>
      </c>
      <c r="U526">
        <f t="shared" si="52"/>
        <v>2016</v>
      </c>
      <c r="V526" s="18">
        <f t="shared" si="53"/>
        <v>30.041666666666668</v>
      </c>
    </row>
    <row r="527" spans="1:22" ht="30" x14ac:dyDescent="0.25">
      <c r="A527">
        <v>1149</v>
      </c>
      <c r="B527" s="3" t="s">
        <v>1150</v>
      </c>
      <c r="C527" s="3" t="s">
        <v>5259</v>
      </c>
      <c r="D527" s="6">
        <v>50000</v>
      </c>
      <c r="E527" s="8">
        <v>75</v>
      </c>
      <c r="F527" t="s">
        <v>8220</v>
      </c>
      <c r="G527" t="s">
        <v>8223</v>
      </c>
      <c r="H527" t="s">
        <v>8245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8282</v>
      </c>
      <c r="O527" t="s">
        <v>8334</v>
      </c>
      <c r="P527" t="s">
        <v>8335</v>
      </c>
      <c r="Q527">
        <f t="shared" si="49"/>
        <v>0</v>
      </c>
      <c r="R527">
        <f t="shared" si="48"/>
        <v>37.5</v>
      </c>
      <c r="S527" s="12">
        <f t="shared" si="50"/>
        <v>42507.71025462963</v>
      </c>
      <c r="T527" s="12">
        <f t="shared" si="51"/>
        <v>42537.71025462963</v>
      </c>
      <c r="U527">
        <f t="shared" si="52"/>
        <v>2016</v>
      </c>
      <c r="V527" s="18">
        <f t="shared" si="53"/>
        <v>30</v>
      </c>
    </row>
    <row r="528" spans="1:22" ht="30" x14ac:dyDescent="0.25">
      <c r="A528">
        <v>1150</v>
      </c>
      <c r="B528" s="3" t="s">
        <v>1151</v>
      </c>
      <c r="C528" s="3" t="s">
        <v>5260</v>
      </c>
      <c r="D528" s="6">
        <v>2500</v>
      </c>
      <c r="E528" s="8">
        <v>252</v>
      </c>
      <c r="F528" t="s">
        <v>8220</v>
      </c>
      <c r="G528" t="s">
        <v>8223</v>
      </c>
      <c r="H528" t="s">
        <v>8245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8282</v>
      </c>
      <c r="O528" t="s">
        <v>8334</v>
      </c>
      <c r="P528" t="s">
        <v>8335</v>
      </c>
      <c r="Q528">
        <f t="shared" si="49"/>
        <v>10</v>
      </c>
      <c r="R528">
        <f t="shared" si="48"/>
        <v>42</v>
      </c>
      <c r="S528" s="12">
        <f t="shared" si="50"/>
        <v>42317.954571759255</v>
      </c>
      <c r="T528" s="12">
        <f t="shared" si="51"/>
        <v>42377.954571759255</v>
      </c>
      <c r="U528">
        <f t="shared" si="52"/>
        <v>2015</v>
      </c>
      <c r="V528" s="18">
        <f t="shared" si="53"/>
        <v>60</v>
      </c>
    </row>
    <row r="529" spans="1:22" ht="60" x14ac:dyDescent="0.25">
      <c r="A529">
        <v>1151</v>
      </c>
      <c r="B529" s="3" t="s">
        <v>1152</v>
      </c>
      <c r="C529" s="3" t="s">
        <v>5261</v>
      </c>
      <c r="D529" s="6">
        <v>25000</v>
      </c>
      <c r="E529" s="8">
        <v>0</v>
      </c>
      <c r="F529" t="s">
        <v>8220</v>
      </c>
      <c r="G529" t="s">
        <v>8223</v>
      </c>
      <c r="H529" t="s">
        <v>8245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8282</v>
      </c>
      <c r="O529" t="s">
        <v>8334</v>
      </c>
      <c r="P529" t="s">
        <v>8335</v>
      </c>
      <c r="Q529">
        <f t="shared" si="49"/>
        <v>0</v>
      </c>
      <c r="R529">
        <f t="shared" si="48"/>
        <v>0</v>
      </c>
      <c r="S529" s="12">
        <f t="shared" si="50"/>
        <v>42224.102581018517</v>
      </c>
      <c r="T529" s="12">
        <f t="shared" si="51"/>
        <v>42254.102581018517</v>
      </c>
      <c r="U529">
        <f t="shared" si="52"/>
        <v>2015</v>
      </c>
      <c r="V529" s="18">
        <f t="shared" si="53"/>
        <v>30</v>
      </c>
    </row>
    <row r="530" spans="1:22" x14ac:dyDescent="0.25">
      <c r="A530">
        <v>1152</v>
      </c>
      <c r="B530" s="3" t="s">
        <v>1153</v>
      </c>
      <c r="C530" s="3" t="s">
        <v>5262</v>
      </c>
      <c r="D530" s="6">
        <v>16000</v>
      </c>
      <c r="E530" s="8">
        <v>911</v>
      </c>
      <c r="F530" t="s">
        <v>8220</v>
      </c>
      <c r="G530" t="s">
        <v>8223</v>
      </c>
      <c r="H530" t="s">
        <v>8245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8282</v>
      </c>
      <c r="O530" t="s">
        <v>8334</v>
      </c>
      <c r="P530" t="s">
        <v>8335</v>
      </c>
      <c r="Q530">
        <f t="shared" si="49"/>
        <v>6</v>
      </c>
      <c r="R530">
        <f t="shared" si="48"/>
        <v>60.73</v>
      </c>
      <c r="S530" s="12">
        <f t="shared" si="50"/>
        <v>42109.709629629629</v>
      </c>
      <c r="T530" s="12">
        <f t="shared" si="51"/>
        <v>42139.709629629629</v>
      </c>
      <c r="U530">
        <f t="shared" si="52"/>
        <v>2015</v>
      </c>
      <c r="V530" s="18">
        <f t="shared" si="53"/>
        <v>30</v>
      </c>
    </row>
    <row r="531" spans="1:22" ht="30" x14ac:dyDescent="0.25">
      <c r="A531">
        <v>1153</v>
      </c>
      <c r="B531" s="3" t="s">
        <v>1154</v>
      </c>
      <c r="C531" s="3" t="s">
        <v>5263</v>
      </c>
      <c r="D531" s="6">
        <v>8000</v>
      </c>
      <c r="E531" s="8">
        <v>50</v>
      </c>
      <c r="F531" t="s">
        <v>8220</v>
      </c>
      <c r="G531" t="s">
        <v>8223</v>
      </c>
      <c r="H531" t="s">
        <v>8245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8282</v>
      </c>
      <c r="O531" t="s">
        <v>8334</v>
      </c>
      <c r="P531" t="s">
        <v>8335</v>
      </c>
      <c r="Q531">
        <f t="shared" si="49"/>
        <v>1</v>
      </c>
      <c r="R531">
        <f t="shared" si="48"/>
        <v>50</v>
      </c>
      <c r="S531" s="12">
        <f t="shared" si="50"/>
        <v>42143.714178240742</v>
      </c>
      <c r="T531" s="12">
        <f t="shared" si="51"/>
        <v>42173.714178240742</v>
      </c>
      <c r="U531">
        <f t="shared" si="52"/>
        <v>2015</v>
      </c>
      <c r="V531" s="18">
        <f t="shared" si="53"/>
        <v>30</v>
      </c>
    </row>
    <row r="532" spans="1:22" ht="45" x14ac:dyDescent="0.25">
      <c r="A532">
        <v>1154</v>
      </c>
      <c r="B532" s="3" t="s">
        <v>1155</v>
      </c>
      <c r="C532" s="3" t="s">
        <v>5264</v>
      </c>
      <c r="D532" s="6">
        <v>5000</v>
      </c>
      <c r="E532" s="8">
        <v>325</v>
      </c>
      <c r="F532" t="s">
        <v>8220</v>
      </c>
      <c r="G532" t="s">
        <v>8223</v>
      </c>
      <c r="H532" t="s">
        <v>8245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8282</v>
      </c>
      <c r="O532" t="s">
        <v>8334</v>
      </c>
      <c r="P532" t="s">
        <v>8335</v>
      </c>
      <c r="Q532">
        <f t="shared" si="49"/>
        <v>7</v>
      </c>
      <c r="R532">
        <f t="shared" si="48"/>
        <v>108.33</v>
      </c>
      <c r="S532" s="12">
        <f t="shared" si="50"/>
        <v>42223.108865740738</v>
      </c>
      <c r="T532" s="12">
        <f t="shared" si="51"/>
        <v>42253.108865740738</v>
      </c>
      <c r="U532">
        <f t="shared" si="52"/>
        <v>2015</v>
      </c>
      <c r="V532" s="18">
        <f t="shared" si="53"/>
        <v>30</v>
      </c>
    </row>
    <row r="533" spans="1:22" ht="60" x14ac:dyDescent="0.25">
      <c r="A533">
        <v>1155</v>
      </c>
      <c r="B533" s="3" t="s">
        <v>1156</v>
      </c>
      <c r="C533" s="3" t="s">
        <v>5265</v>
      </c>
      <c r="D533" s="6">
        <v>25000</v>
      </c>
      <c r="E533" s="8">
        <v>188</v>
      </c>
      <c r="F533" t="s">
        <v>8220</v>
      </c>
      <c r="G533" t="s">
        <v>8223</v>
      </c>
      <c r="H533" t="s">
        <v>8245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8282</v>
      </c>
      <c r="O533" t="s">
        <v>8334</v>
      </c>
      <c r="P533" t="s">
        <v>8335</v>
      </c>
      <c r="Q533">
        <f t="shared" si="49"/>
        <v>1</v>
      </c>
      <c r="R533">
        <f t="shared" si="48"/>
        <v>23.5</v>
      </c>
      <c r="S533" s="12">
        <f t="shared" si="50"/>
        <v>41835.763981481483</v>
      </c>
      <c r="T533" s="12">
        <f t="shared" si="51"/>
        <v>41865.763981481483</v>
      </c>
      <c r="U533">
        <f t="shared" si="52"/>
        <v>2014</v>
      </c>
      <c r="V533" s="18">
        <f t="shared" si="53"/>
        <v>30</v>
      </c>
    </row>
    <row r="534" spans="1:22" ht="45" x14ac:dyDescent="0.25">
      <c r="A534">
        <v>1156</v>
      </c>
      <c r="B534" s="3" t="s">
        <v>1157</v>
      </c>
      <c r="C534" s="3" t="s">
        <v>5266</v>
      </c>
      <c r="D534" s="6">
        <v>6500</v>
      </c>
      <c r="E534" s="8">
        <v>0</v>
      </c>
      <c r="F534" t="s">
        <v>8220</v>
      </c>
      <c r="G534" t="s">
        <v>8223</v>
      </c>
      <c r="H534" t="s">
        <v>8245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8282</v>
      </c>
      <c r="O534" t="s">
        <v>8334</v>
      </c>
      <c r="P534" t="s">
        <v>8335</v>
      </c>
      <c r="Q534">
        <f t="shared" si="49"/>
        <v>0</v>
      </c>
      <c r="R534">
        <f t="shared" si="48"/>
        <v>0</v>
      </c>
      <c r="S534" s="12">
        <f t="shared" si="50"/>
        <v>42029.07131944444</v>
      </c>
      <c r="T534" s="12">
        <f t="shared" si="51"/>
        <v>42059.07131944444</v>
      </c>
      <c r="U534">
        <f t="shared" si="52"/>
        <v>2015</v>
      </c>
      <c r="V534" s="18">
        <f t="shared" si="53"/>
        <v>30</v>
      </c>
    </row>
    <row r="535" spans="1:22" ht="60" x14ac:dyDescent="0.25">
      <c r="A535">
        <v>1157</v>
      </c>
      <c r="B535" s="3" t="s">
        <v>1158</v>
      </c>
      <c r="C535" s="3" t="s">
        <v>5267</v>
      </c>
      <c r="D535" s="6">
        <v>10000</v>
      </c>
      <c r="E535" s="8">
        <v>151</v>
      </c>
      <c r="F535" t="s">
        <v>8220</v>
      </c>
      <c r="G535" t="s">
        <v>8223</v>
      </c>
      <c r="H535" t="s">
        <v>8245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8282</v>
      </c>
      <c r="O535" t="s">
        <v>8334</v>
      </c>
      <c r="P535" t="s">
        <v>8335</v>
      </c>
      <c r="Q535">
        <f t="shared" si="49"/>
        <v>2</v>
      </c>
      <c r="R535">
        <f t="shared" si="48"/>
        <v>50.33</v>
      </c>
      <c r="S535" s="12">
        <f t="shared" si="50"/>
        <v>41918.628240740742</v>
      </c>
      <c r="T535" s="12">
        <f t="shared" si="51"/>
        <v>41978.669907407413</v>
      </c>
      <c r="U535">
        <f t="shared" si="52"/>
        <v>2014</v>
      </c>
      <c r="V535" s="18">
        <f t="shared" si="53"/>
        <v>60.041666666666664</v>
      </c>
    </row>
    <row r="536" spans="1:22" ht="60" x14ac:dyDescent="0.25">
      <c r="A536">
        <v>1158</v>
      </c>
      <c r="B536" s="3" t="s">
        <v>1159</v>
      </c>
      <c r="C536" s="3" t="s">
        <v>5268</v>
      </c>
      <c r="D536" s="6">
        <v>7500</v>
      </c>
      <c r="E536" s="8">
        <v>35</v>
      </c>
      <c r="F536" t="s">
        <v>8220</v>
      </c>
      <c r="G536" t="s">
        <v>8223</v>
      </c>
      <c r="H536" t="s">
        <v>8245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8282</v>
      </c>
      <c r="O536" t="s">
        <v>8334</v>
      </c>
      <c r="P536" t="s">
        <v>8335</v>
      </c>
      <c r="Q536">
        <f t="shared" si="49"/>
        <v>0</v>
      </c>
      <c r="R536">
        <f t="shared" si="48"/>
        <v>11.67</v>
      </c>
      <c r="S536" s="12">
        <f t="shared" si="50"/>
        <v>41952.09175925926</v>
      </c>
      <c r="T536" s="12">
        <f t="shared" si="51"/>
        <v>41982.09175925926</v>
      </c>
      <c r="U536">
        <f t="shared" si="52"/>
        <v>2014</v>
      </c>
      <c r="V536" s="18">
        <f t="shared" si="53"/>
        <v>30</v>
      </c>
    </row>
    <row r="537" spans="1:22" ht="60" x14ac:dyDescent="0.25">
      <c r="A537">
        <v>1159</v>
      </c>
      <c r="B537" s="3" t="s">
        <v>1160</v>
      </c>
      <c r="C537" s="3" t="s">
        <v>5269</v>
      </c>
      <c r="D537" s="6">
        <v>6750</v>
      </c>
      <c r="E537" s="8">
        <v>0</v>
      </c>
      <c r="F537" t="s">
        <v>8220</v>
      </c>
      <c r="G537" t="s">
        <v>8223</v>
      </c>
      <c r="H537" t="s">
        <v>8245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8282</v>
      </c>
      <c r="O537" t="s">
        <v>8334</v>
      </c>
      <c r="P537" t="s">
        <v>8335</v>
      </c>
      <c r="Q537">
        <f t="shared" si="49"/>
        <v>0</v>
      </c>
      <c r="R537">
        <f t="shared" si="48"/>
        <v>0</v>
      </c>
      <c r="S537" s="12">
        <f t="shared" si="50"/>
        <v>42154.726446759261</v>
      </c>
      <c r="T537" s="12">
        <f t="shared" si="51"/>
        <v>42185.65625</v>
      </c>
      <c r="U537">
        <f t="shared" si="52"/>
        <v>2015</v>
      </c>
      <c r="V537" s="18">
        <f t="shared" si="53"/>
        <v>30.929803240740739</v>
      </c>
    </row>
    <row r="538" spans="1:22" ht="45" x14ac:dyDescent="0.25">
      <c r="A538">
        <v>1160</v>
      </c>
      <c r="B538" s="3" t="s">
        <v>1161</v>
      </c>
      <c r="C538" s="3" t="s">
        <v>5270</v>
      </c>
      <c r="D538" s="6">
        <v>30000</v>
      </c>
      <c r="E538" s="8">
        <v>1155</v>
      </c>
      <c r="F538" t="s">
        <v>8220</v>
      </c>
      <c r="G538" t="s">
        <v>8223</v>
      </c>
      <c r="H538" t="s">
        <v>8245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8282</v>
      </c>
      <c r="O538" t="s">
        <v>8334</v>
      </c>
      <c r="P538" t="s">
        <v>8335</v>
      </c>
      <c r="Q538">
        <f t="shared" si="49"/>
        <v>4</v>
      </c>
      <c r="R538">
        <f t="shared" si="48"/>
        <v>60.79</v>
      </c>
      <c r="S538" s="12">
        <f t="shared" si="50"/>
        <v>42061.154930555553</v>
      </c>
      <c r="T538" s="12">
        <f t="shared" si="51"/>
        <v>42091.113263888896</v>
      </c>
      <c r="U538">
        <f t="shared" si="52"/>
        <v>2015</v>
      </c>
      <c r="V538" s="18">
        <f t="shared" si="53"/>
        <v>29.958333333333332</v>
      </c>
    </row>
    <row r="539" spans="1:22" ht="60" x14ac:dyDescent="0.25">
      <c r="A539">
        <v>1161</v>
      </c>
      <c r="B539" s="3" t="s">
        <v>1162</v>
      </c>
      <c r="C539" s="3" t="s">
        <v>5271</v>
      </c>
      <c r="D539" s="6">
        <v>18000</v>
      </c>
      <c r="E539" s="8">
        <v>0</v>
      </c>
      <c r="F539" t="s">
        <v>8220</v>
      </c>
      <c r="G539" t="s">
        <v>8223</v>
      </c>
      <c r="H539" t="s">
        <v>8245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8282</v>
      </c>
      <c r="O539" t="s">
        <v>8334</v>
      </c>
      <c r="P539" t="s">
        <v>8335</v>
      </c>
      <c r="Q539">
        <f t="shared" si="49"/>
        <v>0</v>
      </c>
      <c r="R539">
        <f t="shared" si="48"/>
        <v>0</v>
      </c>
      <c r="S539" s="12">
        <f t="shared" si="50"/>
        <v>42122.629502314812</v>
      </c>
      <c r="T539" s="12">
        <f t="shared" si="51"/>
        <v>42143.629502314812</v>
      </c>
      <c r="U539">
        <f t="shared" si="52"/>
        <v>2015</v>
      </c>
      <c r="V539" s="18">
        <f t="shared" si="53"/>
        <v>21</v>
      </c>
    </row>
    <row r="540" spans="1:22" ht="60" x14ac:dyDescent="0.25">
      <c r="A540">
        <v>1162</v>
      </c>
      <c r="B540" s="3" t="s">
        <v>1163</v>
      </c>
      <c r="C540" s="3" t="s">
        <v>5272</v>
      </c>
      <c r="D540" s="6">
        <v>60000</v>
      </c>
      <c r="E540" s="8">
        <v>35</v>
      </c>
      <c r="F540" t="s">
        <v>8220</v>
      </c>
      <c r="G540" t="s">
        <v>8223</v>
      </c>
      <c r="H540" t="s">
        <v>8245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8282</v>
      </c>
      <c r="O540" t="s">
        <v>8334</v>
      </c>
      <c r="P540" t="s">
        <v>8335</v>
      </c>
      <c r="Q540">
        <f t="shared" si="49"/>
        <v>0</v>
      </c>
      <c r="R540">
        <f t="shared" si="48"/>
        <v>17.5</v>
      </c>
      <c r="S540" s="12">
        <f t="shared" si="50"/>
        <v>41876.683611111112</v>
      </c>
      <c r="T540" s="12">
        <f t="shared" si="51"/>
        <v>41907.683611111112</v>
      </c>
      <c r="U540">
        <f t="shared" si="52"/>
        <v>2014</v>
      </c>
      <c r="V540" s="18">
        <f t="shared" si="53"/>
        <v>31</v>
      </c>
    </row>
    <row r="541" spans="1:22" ht="60" x14ac:dyDescent="0.25">
      <c r="A541">
        <v>1163</v>
      </c>
      <c r="B541" s="3" t="s">
        <v>1164</v>
      </c>
      <c r="C541" s="3" t="s">
        <v>5273</v>
      </c>
      <c r="D541" s="6">
        <v>5200</v>
      </c>
      <c r="E541" s="8">
        <v>0</v>
      </c>
      <c r="F541" t="s">
        <v>8220</v>
      </c>
      <c r="G541" t="s">
        <v>8223</v>
      </c>
      <c r="H541" t="s">
        <v>8245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8282</v>
      </c>
      <c r="O541" t="s">
        <v>8334</v>
      </c>
      <c r="P541" t="s">
        <v>8335</v>
      </c>
      <c r="Q541">
        <f t="shared" si="49"/>
        <v>0</v>
      </c>
      <c r="R541">
        <f t="shared" si="48"/>
        <v>0</v>
      </c>
      <c r="S541" s="12">
        <f t="shared" si="50"/>
        <v>41830.723611111112</v>
      </c>
      <c r="T541" s="12">
        <f t="shared" si="51"/>
        <v>41860.723611111112</v>
      </c>
      <c r="U541">
        <f t="shared" si="52"/>
        <v>2014</v>
      </c>
      <c r="V541" s="18">
        <f t="shared" si="53"/>
        <v>30</v>
      </c>
    </row>
    <row r="542" spans="1:22" ht="60" x14ac:dyDescent="0.25">
      <c r="A542">
        <v>1164</v>
      </c>
      <c r="B542" s="3" t="s">
        <v>1165</v>
      </c>
      <c r="C542" s="3" t="s">
        <v>5274</v>
      </c>
      <c r="D542" s="6">
        <v>10000</v>
      </c>
      <c r="E542" s="8">
        <v>0</v>
      </c>
      <c r="F542" t="s">
        <v>8220</v>
      </c>
      <c r="G542" t="s">
        <v>8223</v>
      </c>
      <c r="H542" t="s">
        <v>8245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8282</v>
      </c>
      <c r="O542" t="s">
        <v>8334</v>
      </c>
      <c r="P542" t="s">
        <v>8335</v>
      </c>
      <c r="Q542">
        <f t="shared" si="49"/>
        <v>0</v>
      </c>
      <c r="R542">
        <f t="shared" si="48"/>
        <v>0</v>
      </c>
      <c r="S542" s="12">
        <f t="shared" si="50"/>
        <v>42509.724328703705</v>
      </c>
      <c r="T542" s="12">
        <f t="shared" si="51"/>
        <v>42539.724328703705</v>
      </c>
      <c r="U542">
        <f t="shared" si="52"/>
        <v>2016</v>
      </c>
      <c r="V542" s="18">
        <f t="shared" si="53"/>
        <v>30</v>
      </c>
    </row>
    <row r="543" spans="1:22" ht="60" x14ac:dyDescent="0.25">
      <c r="A543">
        <v>1165</v>
      </c>
      <c r="B543" s="3" t="s">
        <v>1166</v>
      </c>
      <c r="C543" s="3" t="s">
        <v>5275</v>
      </c>
      <c r="D543" s="6">
        <v>10000</v>
      </c>
      <c r="E543" s="8">
        <v>2070.5</v>
      </c>
      <c r="F543" t="s">
        <v>8220</v>
      </c>
      <c r="G543" t="s">
        <v>8223</v>
      </c>
      <c r="H543" t="s">
        <v>8245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8282</v>
      </c>
      <c r="O543" t="s">
        <v>8334</v>
      </c>
      <c r="P543" t="s">
        <v>8335</v>
      </c>
      <c r="Q543">
        <f t="shared" si="49"/>
        <v>21</v>
      </c>
      <c r="R543">
        <f t="shared" si="48"/>
        <v>82.82</v>
      </c>
      <c r="S543" s="12">
        <f t="shared" si="50"/>
        <v>41792.214467592588</v>
      </c>
      <c r="T543" s="12">
        <f t="shared" si="51"/>
        <v>41826.214467592588</v>
      </c>
      <c r="U543">
        <f t="shared" si="52"/>
        <v>2014</v>
      </c>
      <c r="V543" s="18">
        <f t="shared" si="53"/>
        <v>34</v>
      </c>
    </row>
    <row r="544" spans="1:22" ht="60" x14ac:dyDescent="0.25">
      <c r="A544">
        <v>1166</v>
      </c>
      <c r="B544" s="3" t="s">
        <v>1167</v>
      </c>
      <c r="C544" s="3" t="s">
        <v>5276</v>
      </c>
      <c r="D544" s="6">
        <v>15000</v>
      </c>
      <c r="E544" s="8">
        <v>2871</v>
      </c>
      <c r="F544" t="s">
        <v>8220</v>
      </c>
      <c r="G544" t="s">
        <v>8223</v>
      </c>
      <c r="H544" t="s">
        <v>8245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8282</v>
      </c>
      <c r="O544" t="s">
        <v>8334</v>
      </c>
      <c r="P544" t="s">
        <v>8335</v>
      </c>
      <c r="Q544">
        <f t="shared" si="49"/>
        <v>19</v>
      </c>
      <c r="R544">
        <f t="shared" si="48"/>
        <v>358.88</v>
      </c>
      <c r="S544" s="12">
        <f t="shared" si="50"/>
        <v>42150.485439814816</v>
      </c>
      <c r="T544" s="12">
        <f t="shared" si="51"/>
        <v>42181.166666666672</v>
      </c>
      <c r="U544">
        <f t="shared" si="52"/>
        <v>2015</v>
      </c>
      <c r="V544" s="18">
        <f t="shared" si="53"/>
        <v>30.68122685185185</v>
      </c>
    </row>
    <row r="545" spans="1:22" ht="45" x14ac:dyDescent="0.25">
      <c r="A545">
        <v>1167</v>
      </c>
      <c r="B545" s="3" t="s">
        <v>1168</v>
      </c>
      <c r="C545" s="3" t="s">
        <v>5277</v>
      </c>
      <c r="D545" s="6">
        <v>60000</v>
      </c>
      <c r="E545" s="8">
        <v>979</v>
      </c>
      <c r="F545" t="s">
        <v>8220</v>
      </c>
      <c r="G545" t="s">
        <v>8223</v>
      </c>
      <c r="H545" t="s">
        <v>8245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8282</v>
      </c>
      <c r="O545" t="s">
        <v>8334</v>
      </c>
      <c r="P545" t="s">
        <v>8335</v>
      </c>
      <c r="Q545">
        <f t="shared" si="49"/>
        <v>2</v>
      </c>
      <c r="R545">
        <f t="shared" si="48"/>
        <v>61.19</v>
      </c>
      <c r="S545" s="12">
        <f t="shared" si="50"/>
        <v>41863.734895833331</v>
      </c>
      <c r="T545" s="12">
        <f t="shared" si="51"/>
        <v>41894.734895833331</v>
      </c>
      <c r="U545">
        <f t="shared" si="52"/>
        <v>2014</v>
      </c>
      <c r="V545" s="18">
        <f t="shared" si="53"/>
        <v>31</v>
      </c>
    </row>
    <row r="546" spans="1:22" ht="45" x14ac:dyDescent="0.25">
      <c r="A546">
        <v>1168</v>
      </c>
      <c r="B546" s="3" t="s">
        <v>1169</v>
      </c>
      <c r="C546" s="3" t="s">
        <v>5278</v>
      </c>
      <c r="D546" s="6">
        <v>18000</v>
      </c>
      <c r="E546" s="8">
        <v>1020</v>
      </c>
      <c r="F546" t="s">
        <v>8220</v>
      </c>
      <c r="G546" t="s">
        <v>8223</v>
      </c>
      <c r="H546" t="s">
        <v>8245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8282</v>
      </c>
      <c r="O546" t="s">
        <v>8334</v>
      </c>
      <c r="P546" t="s">
        <v>8335</v>
      </c>
      <c r="Q546">
        <f t="shared" si="49"/>
        <v>6</v>
      </c>
      <c r="R546">
        <f t="shared" si="48"/>
        <v>340</v>
      </c>
      <c r="S546" s="12">
        <f t="shared" si="50"/>
        <v>42605.053993055553</v>
      </c>
      <c r="T546" s="12">
        <f t="shared" si="51"/>
        <v>42635.053993055553</v>
      </c>
      <c r="U546">
        <f t="shared" si="52"/>
        <v>2016</v>
      </c>
      <c r="V546" s="18">
        <f t="shared" si="53"/>
        <v>30</v>
      </c>
    </row>
    <row r="547" spans="1:22" ht="45" x14ac:dyDescent="0.25">
      <c r="A547">
        <v>1169</v>
      </c>
      <c r="B547" s="3" t="s">
        <v>1170</v>
      </c>
      <c r="C547" s="3" t="s">
        <v>5279</v>
      </c>
      <c r="D547" s="6">
        <v>10000</v>
      </c>
      <c r="E547" s="8">
        <v>17</v>
      </c>
      <c r="F547" t="s">
        <v>8220</v>
      </c>
      <c r="G547" t="s">
        <v>8223</v>
      </c>
      <c r="H547" t="s">
        <v>8245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8282</v>
      </c>
      <c r="O547" t="s">
        <v>8334</v>
      </c>
      <c r="P547" t="s">
        <v>8335</v>
      </c>
      <c r="Q547">
        <f t="shared" si="49"/>
        <v>0</v>
      </c>
      <c r="R547">
        <f t="shared" si="48"/>
        <v>5.67</v>
      </c>
      <c r="S547" s="12">
        <f t="shared" si="50"/>
        <v>42027.353738425925</v>
      </c>
      <c r="T547" s="12">
        <f t="shared" si="51"/>
        <v>42057.353738425925</v>
      </c>
      <c r="U547">
        <f t="shared" si="52"/>
        <v>2015</v>
      </c>
      <c r="V547" s="18">
        <f t="shared" si="53"/>
        <v>30</v>
      </c>
    </row>
    <row r="548" spans="1:22" ht="45" x14ac:dyDescent="0.25">
      <c r="A548">
        <v>1170</v>
      </c>
      <c r="B548" s="3" t="s">
        <v>1171</v>
      </c>
      <c r="C548" s="3" t="s">
        <v>5280</v>
      </c>
      <c r="D548" s="6">
        <v>25000</v>
      </c>
      <c r="E548" s="8">
        <v>100</v>
      </c>
      <c r="F548" t="s">
        <v>8220</v>
      </c>
      <c r="G548" t="s">
        <v>8224</v>
      </c>
      <c r="H548" t="s">
        <v>8246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8282</v>
      </c>
      <c r="O548" t="s">
        <v>8334</v>
      </c>
      <c r="P548" t="s">
        <v>8335</v>
      </c>
      <c r="Q548">
        <f t="shared" si="49"/>
        <v>0</v>
      </c>
      <c r="R548">
        <f t="shared" si="48"/>
        <v>50</v>
      </c>
      <c r="S548" s="12">
        <f t="shared" si="50"/>
        <v>42124.893182870372</v>
      </c>
      <c r="T548" s="12">
        <f t="shared" si="51"/>
        <v>42154.893182870372</v>
      </c>
      <c r="U548">
        <f t="shared" si="52"/>
        <v>2015</v>
      </c>
      <c r="V548" s="18">
        <f t="shared" si="53"/>
        <v>30</v>
      </c>
    </row>
    <row r="549" spans="1:22" ht="45" x14ac:dyDescent="0.25">
      <c r="A549">
        <v>1171</v>
      </c>
      <c r="B549" s="3" t="s">
        <v>1172</v>
      </c>
      <c r="C549" s="3" t="s">
        <v>5281</v>
      </c>
      <c r="D549" s="6">
        <v>25000</v>
      </c>
      <c r="E549" s="8">
        <v>25</v>
      </c>
      <c r="F549" t="s">
        <v>8220</v>
      </c>
      <c r="G549" t="s">
        <v>8223</v>
      </c>
      <c r="H549" t="s">
        <v>8245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8282</v>
      </c>
      <c r="O549" t="s">
        <v>8334</v>
      </c>
      <c r="P549" t="s">
        <v>8335</v>
      </c>
      <c r="Q549">
        <f t="shared" si="49"/>
        <v>0</v>
      </c>
      <c r="R549">
        <f t="shared" si="48"/>
        <v>25</v>
      </c>
      <c r="S549" s="12">
        <f t="shared" si="50"/>
        <v>41938.804710648146</v>
      </c>
      <c r="T549" s="12">
        <f t="shared" si="51"/>
        <v>41956.846377314811</v>
      </c>
      <c r="U549">
        <f t="shared" si="52"/>
        <v>2014</v>
      </c>
      <c r="V549" s="18">
        <f t="shared" si="53"/>
        <v>18.041666666666668</v>
      </c>
    </row>
    <row r="550" spans="1:22" ht="30" x14ac:dyDescent="0.25">
      <c r="A550">
        <v>1172</v>
      </c>
      <c r="B550" s="3" t="s">
        <v>1173</v>
      </c>
      <c r="C550" s="3" t="s">
        <v>5282</v>
      </c>
      <c r="D550" s="6">
        <v>9000</v>
      </c>
      <c r="E550" s="8">
        <v>0</v>
      </c>
      <c r="F550" t="s">
        <v>8220</v>
      </c>
      <c r="G550" t="s">
        <v>8223</v>
      </c>
      <c r="H550" t="s">
        <v>8245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8282</v>
      </c>
      <c r="O550" t="s">
        <v>8334</v>
      </c>
      <c r="P550" t="s">
        <v>8335</v>
      </c>
      <c r="Q550">
        <f t="shared" si="49"/>
        <v>0</v>
      </c>
      <c r="R550">
        <f t="shared" si="48"/>
        <v>0</v>
      </c>
      <c r="S550" s="12">
        <f t="shared" si="50"/>
        <v>41841.682314814818</v>
      </c>
      <c r="T550" s="12">
        <f t="shared" si="51"/>
        <v>41871.682314814818</v>
      </c>
      <c r="U550">
        <f t="shared" si="52"/>
        <v>2014</v>
      </c>
      <c r="V550" s="18">
        <f t="shared" si="53"/>
        <v>30</v>
      </c>
    </row>
    <row r="551" spans="1:22" ht="60" x14ac:dyDescent="0.25">
      <c r="A551">
        <v>1173</v>
      </c>
      <c r="B551" s="3" t="s">
        <v>1174</v>
      </c>
      <c r="C551" s="3" t="s">
        <v>5283</v>
      </c>
      <c r="D551" s="6">
        <v>125000</v>
      </c>
      <c r="E551" s="8">
        <v>30</v>
      </c>
      <c r="F551" t="s">
        <v>8220</v>
      </c>
      <c r="G551" t="s">
        <v>8223</v>
      </c>
      <c r="H551" t="s">
        <v>8245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8282</v>
      </c>
      <c r="O551" t="s">
        <v>8334</v>
      </c>
      <c r="P551" t="s">
        <v>8335</v>
      </c>
      <c r="Q551">
        <f t="shared" si="49"/>
        <v>0</v>
      </c>
      <c r="R551">
        <f t="shared" si="48"/>
        <v>30</v>
      </c>
      <c r="S551" s="12">
        <f t="shared" si="50"/>
        <v>42184.185844907406</v>
      </c>
      <c r="T551" s="12">
        <f t="shared" si="51"/>
        <v>42219.185844907406</v>
      </c>
      <c r="U551">
        <f t="shared" si="52"/>
        <v>2015</v>
      </c>
      <c r="V551" s="18">
        <f t="shared" si="53"/>
        <v>35</v>
      </c>
    </row>
    <row r="552" spans="1:22" ht="45" x14ac:dyDescent="0.25">
      <c r="A552">
        <v>1174</v>
      </c>
      <c r="B552" s="3" t="s">
        <v>1175</v>
      </c>
      <c r="C552" s="3" t="s">
        <v>5284</v>
      </c>
      <c r="D552" s="6">
        <v>15000</v>
      </c>
      <c r="E552" s="8">
        <v>886</v>
      </c>
      <c r="F552" t="s">
        <v>8220</v>
      </c>
      <c r="G552" t="s">
        <v>8223</v>
      </c>
      <c r="H552" t="s">
        <v>8245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8282</v>
      </c>
      <c r="O552" t="s">
        <v>8334</v>
      </c>
      <c r="P552" t="s">
        <v>8335</v>
      </c>
      <c r="Q552">
        <f t="shared" si="49"/>
        <v>6</v>
      </c>
      <c r="R552">
        <f t="shared" si="48"/>
        <v>46.63</v>
      </c>
      <c r="S552" s="12">
        <f t="shared" si="50"/>
        <v>42468.84174768519</v>
      </c>
      <c r="T552" s="12">
        <f t="shared" si="51"/>
        <v>42498.84174768519</v>
      </c>
      <c r="U552">
        <f t="shared" si="52"/>
        <v>2016</v>
      </c>
      <c r="V552" s="18">
        <f t="shared" si="53"/>
        <v>30</v>
      </c>
    </row>
    <row r="553" spans="1:22" ht="45" x14ac:dyDescent="0.25">
      <c r="A553">
        <v>1175</v>
      </c>
      <c r="B553" s="3" t="s">
        <v>1176</v>
      </c>
      <c r="C553" s="3" t="s">
        <v>5285</v>
      </c>
      <c r="D553" s="6">
        <v>20000</v>
      </c>
      <c r="E553" s="8">
        <v>585</v>
      </c>
      <c r="F553" t="s">
        <v>8220</v>
      </c>
      <c r="G553" t="s">
        <v>8223</v>
      </c>
      <c r="H553" t="s">
        <v>8245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8282</v>
      </c>
      <c r="O553" t="s">
        <v>8334</v>
      </c>
      <c r="P553" t="s">
        <v>8335</v>
      </c>
      <c r="Q553">
        <f t="shared" si="49"/>
        <v>3</v>
      </c>
      <c r="R553">
        <f t="shared" si="48"/>
        <v>65</v>
      </c>
      <c r="S553" s="12">
        <f t="shared" si="50"/>
        <v>42170.728460648148</v>
      </c>
      <c r="T553" s="12">
        <f t="shared" si="51"/>
        <v>42200.728460648148</v>
      </c>
      <c r="U553">
        <f t="shared" si="52"/>
        <v>2015</v>
      </c>
      <c r="V553" s="18">
        <f t="shared" si="53"/>
        <v>30</v>
      </c>
    </row>
    <row r="554" spans="1:22" ht="60" x14ac:dyDescent="0.25">
      <c r="A554">
        <v>1176</v>
      </c>
      <c r="B554" s="3" t="s">
        <v>1177</v>
      </c>
      <c r="C554" s="3" t="s">
        <v>5286</v>
      </c>
      <c r="D554" s="6">
        <v>175000</v>
      </c>
      <c r="E554" s="8">
        <v>10</v>
      </c>
      <c r="F554" t="s">
        <v>8220</v>
      </c>
      <c r="G554" t="s">
        <v>8225</v>
      </c>
      <c r="H554" t="s">
        <v>8247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8282</v>
      </c>
      <c r="O554" t="s">
        <v>8334</v>
      </c>
      <c r="P554" t="s">
        <v>8335</v>
      </c>
      <c r="Q554">
        <f t="shared" si="49"/>
        <v>0</v>
      </c>
      <c r="R554">
        <f t="shared" si="48"/>
        <v>10</v>
      </c>
      <c r="S554" s="12">
        <f t="shared" si="50"/>
        <v>42746.019652777773</v>
      </c>
      <c r="T554" s="12">
        <f t="shared" si="51"/>
        <v>42800.541666666672</v>
      </c>
      <c r="U554">
        <f t="shared" si="52"/>
        <v>2017</v>
      </c>
      <c r="V554" s="18">
        <f t="shared" si="53"/>
        <v>54.522013888888885</v>
      </c>
    </row>
    <row r="555" spans="1:22" ht="60" x14ac:dyDescent="0.25">
      <c r="A555">
        <v>1177</v>
      </c>
      <c r="B555" s="3" t="s">
        <v>1178</v>
      </c>
      <c r="C555" s="3" t="s">
        <v>5287</v>
      </c>
      <c r="D555" s="6">
        <v>6000</v>
      </c>
      <c r="E555" s="8">
        <v>0</v>
      </c>
      <c r="F555" t="s">
        <v>8220</v>
      </c>
      <c r="G555" t="s">
        <v>8224</v>
      </c>
      <c r="H555" t="s">
        <v>8246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8282</v>
      </c>
      <c r="O555" t="s">
        <v>8334</v>
      </c>
      <c r="P555" t="s">
        <v>8335</v>
      </c>
      <c r="Q555">
        <f t="shared" si="49"/>
        <v>0</v>
      </c>
      <c r="R555">
        <f t="shared" si="48"/>
        <v>0</v>
      </c>
      <c r="S555" s="12">
        <f t="shared" si="50"/>
        <v>41897.660833333335</v>
      </c>
      <c r="T555" s="12">
        <f t="shared" si="51"/>
        <v>41927.660833333335</v>
      </c>
      <c r="U555">
        <f t="shared" si="52"/>
        <v>2014</v>
      </c>
      <c r="V555" s="18">
        <f t="shared" si="53"/>
        <v>30</v>
      </c>
    </row>
    <row r="556" spans="1:22" ht="60" x14ac:dyDescent="0.25">
      <c r="A556">
        <v>1178</v>
      </c>
      <c r="B556" s="3" t="s">
        <v>1179</v>
      </c>
      <c r="C556" s="3" t="s">
        <v>5288</v>
      </c>
      <c r="D556" s="6">
        <v>75000</v>
      </c>
      <c r="E556" s="8">
        <v>5</v>
      </c>
      <c r="F556" t="s">
        <v>8220</v>
      </c>
      <c r="G556" t="s">
        <v>8223</v>
      </c>
      <c r="H556" t="s">
        <v>8245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8282</v>
      </c>
      <c r="O556" t="s">
        <v>8334</v>
      </c>
      <c r="P556" t="s">
        <v>8335</v>
      </c>
      <c r="Q556">
        <f t="shared" si="49"/>
        <v>0</v>
      </c>
      <c r="R556">
        <f t="shared" si="48"/>
        <v>5</v>
      </c>
      <c r="S556" s="12">
        <f t="shared" si="50"/>
        <v>41837.905694444446</v>
      </c>
      <c r="T556" s="12">
        <f t="shared" si="51"/>
        <v>41867.905694444446</v>
      </c>
      <c r="U556">
        <f t="shared" si="52"/>
        <v>2014</v>
      </c>
      <c r="V556" s="18">
        <f t="shared" si="53"/>
        <v>30</v>
      </c>
    </row>
    <row r="557" spans="1:22" ht="45" x14ac:dyDescent="0.25">
      <c r="A557">
        <v>1179</v>
      </c>
      <c r="B557" s="3" t="s">
        <v>1180</v>
      </c>
      <c r="C557" s="3" t="s">
        <v>5289</v>
      </c>
      <c r="D557" s="6">
        <v>60000</v>
      </c>
      <c r="E557" s="8">
        <v>3200</v>
      </c>
      <c r="F557" t="s">
        <v>8220</v>
      </c>
      <c r="G557" t="s">
        <v>8228</v>
      </c>
      <c r="H557" t="s">
        <v>8250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8282</v>
      </c>
      <c r="O557" t="s">
        <v>8334</v>
      </c>
      <c r="P557" t="s">
        <v>8335</v>
      </c>
      <c r="Q557">
        <f t="shared" si="49"/>
        <v>5</v>
      </c>
      <c r="R557">
        <f t="shared" si="48"/>
        <v>640</v>
      </c>
      <c r="S557" s="12">
        <f t="shared" si="50"/>
        <v>42275.720219907409</v>
      </c>
      <c r="T557" s="12">
        <f t="shared" si="51"/>
        <v>42305.720219907409</v>
      </c>
      <c r="U557">
        <f t="shared" si="52"/>
        <v>2015</v>
      </c>
      <c r="V557" s="18">
        <f t="shared" si="53"/>
        <v>30</v>
      </c>
    </row>
    <row r="558" spans="1:22" ht="45" x14ac:dyDescent="0.25">
      <c r="A558">
        <v>1180</v>
      </c>
      <c r="B558" s="3" t="s">
        <v>1181</v>
      </c>
      <c r="C558" s="3" t="s">
        <v>5290</v>
      </c>
      <c r="D558" s="6">
        <v>50000</v>
      </c>
      <c r="E558" s="8">
        <v>5875</v>
      </c>
      <c r="F558" t="s">
        <v>8220</v>
      </c>
      <c r="G558" t="s">
        <v>8223</v>
      </c>
      <c r="H558" t="s">
        <v>8245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8282</v>
      </c>
      <c r="O558" t="s">
        <v>8334</v>
      </c>
      <c r="P558" t="s">
        <v>8335</v>
      </c>
      <c r="Q558">
        <f t="shared" si="49"/>
        <v>12</v>
      </c>
      <c r="R558">
        <f t="shared" si="48"/>
        <v>69.12</v>
      </c>
      <c r="S558" s="12">
        <f t="shared" si="50"/>
        <v>41781.806875000002</v>
      </c>
      <c r="T558" s="12">
        <f t="shared" si="51"/>
        <v>41818.806875000002</v>
      </c>
      <c r="U558">
        <f t="shared" si="52"/>
        <v>2014</v>
      </c>
      <c r="V558" s="18">
        <f t="shared" si="53"/>
        <v>37</v>
      </c>
    </row>
    <row r="559" spans="1:22" ht="30" x14ac:dyDescent="0.25">
      <c r="A559">
        <v>1181</v>
      </c>
      <c r="B559" s="3" t="s">
        <v>1182</v>
      </c>
      <c r="C559" s="3" t="s">
        <v>5291</v>
      </c>
      <c r="D559" s="6">
        <v>50000</v>
      </c>
      <c r="E559" s="8">
        <v>4</v>
      </c>
      <c r="F559" t="s">
        <v>8220</v>
      </c>
      <c r="G559" t="s">
        <v>8223</v>
      </c>
      <c r="H559" t="s">
        <v>8245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8282</v>
      </c>
      <c r="O559" t="s">
        <v>8334</v>
      </c>
      <c r="P559" t="s">
        <v>8335</v>
      </c>
      <c r="Q559">
        <f t="shared" si="49"/>
        <v>0</v>
      </c>
      <c r="R559">
        <f t="shared" si="48"/>
        <v>1.33</v>
      </c>
      <c r="S559" s="12">
        <f t="shared" si="50"/>
        <v>42034.339363425926</v>
      </c>
      <c r="T559" s="12">
        <f t="shared" si="51"/>
        <v>42064.339363425926</v>
      </c>
      <c r="U559">
        <f t="shared" si="52"/>
        <v>2015</v>
      </c>
      <c r="V559" s="18">
        <f t="shared" si="53"/>
        <v>30</v>
      </c>
    </row>
    <row r="560" spans="1:22" ht="60" x14ac:dyDescent="0.25">
      <c r="A560">
        <v>1182</v>
      </c>
      <c r="B560" s="3" t="s">
        <v>1183</v>
      </c>
      <c r="C560" s="3" t="s">
        <v>5292</v>
      </c>
      <c r="D560" s="6">
        <v>1000</v>
      </c>
      <c r="E560" s="8">
        <v>42</v>
      </c>
      <c r="F560" t="s">
        <v>8220</v>
      </c>
      <c r="G560" t="s">
        <v>8223</v>
      </c>
      <c r="H560" t="s">
        <v>8245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8282</v>
      </c>
      <c r="O560" t="s">
        <v>8334</v>
      </c>
      <c r="P560" t="s">
        <v>8335</v>
      </c>
      <c r="Q560">
        <f t="shared" si="49"/>
        <v>4</v>
      </c>
      <c r="R560">
        <f t="shared" si="48"/>
        <v>10.5</v>
      </c>
      <c r="S560" s="12">
        <f t="shared" si="50"/>
        <v>42728.827407407407</v>
      </c>
      <c r="T560" s="12">
        <f t="shared" si="51"/>
        <v>42747.695833333331</v>
      </c>
      <c r="U560">
        <f t="shared" si="52"/>
        <v>2016</v>
      </c>
      <c r="V560" s="18">
        <f t="shared" si="53"/>
        <v>18.868425925925926</v>
      </c>
    </row>
    <row r="561" spans="1:22" ht="60" x14ac:dyDescent="0.25">
      <c r="A561">
        <v>1183</v>
      </c>
      <c r="B561" s="3" t="s">
        <v>1184</v>
      </c>
      <c r="C561" s="3" t="s">
        <v>5293</v>
      </c>
      <c r="D561" s="6">
        <v>2500</v>
      </c>
      <c r="E561" s="8">
        <v>100</v>
      </c>
      <c r="F561" t="s">
        <v>8220</v>
      </c>
      <c r="G561" t="s">
        <v>8223</v>
      </c>
      <c r="H561" t="s">
        <v>8245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8282</v>
      </c>
      <c r="O561" t="s">
        <v>8334</v>
      </c>
      <c r="P561" t="s">
        <v>8335</v>
      </c>
      <c r="Q561">
        <f t="shared" si="49"/>
        <v>4</v>
      </c>
      <c r="R561">
        <f t="shared" si="48"/>
        <v>33.33</v>
      </c>
      <c r="S561" s="12">
        <f t="shared" si="50"/>
        <v>42656.86137731481</v>
      </c>
      <c r="T561" s="12">
        <f t="shared" si="51"/>
        <v>42676.165972222225</v>
      </c>
      <c r="U561">
        <f t="shared" si="52"/>
        <v>2016</v>
      </c>
      <c r="V561" s="18">
        <f t="shared" si="53"/>
        <v>19.304594907407406</v>
      </c>
    </row>
    <row r="562" spans="1:22" ht="45" x14ac:dyDescent="0.25">
      <c r="A562">
        <v>2321</v>
      </c>
      <c r="B562" s="3" t="s">
        <v>2322</v>
      </c>
      <c r="C562" s="3" t="s">
        <v>6431</v>
      </c>
      <c r="D562" s="6">
        <v>10557</v>
      </c>
      <c r="E562" s="8">
        <v>4130</v>
      </c>
      <c r="F562" t="s">
        <v>8221</v>
      </c>
      <c r="G562" t="s">
        <v>8238</v>
      </c>
      <c r="H562" t="s">
        <v>8248</v>
      </c>
      <c r="I562">
        <v>1491282901</v>
      </c>
      <c r="J562">
        <v>1488694501</v>
      </c>
      <c r="K562" t="b">
        <v>0</v>
      </c>
      <c r="L562">
        <v>64</v>
      </c>
      <c r="M562" t="b">
        <v>0</v>
      </c>
      <c r="N562" t="s">
        <v>8296</v>
      </c>
      <c r="O562" t="s">
        <v>8334</v>
      </c>
      <c r="P562" t="s">
        <v>8350</v>
      </c>
      <c r="Q562">
        <f t="shared" si="49"/>
        <v>39</v>
      </c>
      <c r="R562">
        <f t="shared" si="48"/>
        <v>64.53</v>
      </c>
      <c r="S562" s="12">
        <f t="shared" si="50"/>
        <v>42799.260428240741</v>
      </c>
      <c r="T562" s="12">
        <f t="shared" si="51"/>
        <v>42829.21876157407</v>
      </c>
      <c r="U562">
        <f t="shared" si="52"/>
        <v>2017</v>
      </c>
      <c r="V562" s="18">
        <f t="shared" si="53"/>
        <v>29.958333333333332</v>
      </c>
    </row>
    <row r="563" spans="1:22" ht="45" x14ac:dyDescent="0.25">
      <c r="A563">
        <v>2322</v>
      </c>
      <c r="B563" s="3" t="s">
        <v>2323</v>
      </c>
      <c r="C563" s="3" t="s">
        <v>6432</v>
      </c>
      <c r="D563" s="6">
        <v>2700</v>
      </c>
      <c r="E563" s="8">
        <v>85</v>
      </c>
      <c r="F563" t="s">
        <v>8221</v>
      </c>
      <c r="G563" t="s">
        <v>8223</v>
      </c>
      <c r="H563" t="s">
        <v>8245</v>
      </c>
      <c r="I563">
        <v>1491769769</v>
      </c>
      <c r="J563">
        <v>1489181369</v>
      </c>
      <c r="K563" t="b">
        <v>0</v>
      </c>
      <c r="L563">
        <v>4</v>
      </c>
      <c r="M563" t="b">
        <v>0</v>
      </c>
      <c r="N563" t="s">
        <v>8296</v>
      </c>
      <c r="O563" t="s">
        <v>8334</v>
      </c>
      <c r="P563" t="s">
        <v>8350</v>
      </c>
      <c r="Q563">
        <f t="shared" si="49"/>
        <v>3</v>
      </c>
      <c r="R563">
        <f t="shared" si="48"/>
        <v>21.25</v>
      </c>
      <c r="S563" s="12">
        <f t="shared" si="50"/>
        <v>42804.895474537043</v>
      </c>
      <c r="T563" s="12">
        <f t="shared" si="51"/>
        <v>42834.853807870371</v>
      </c>
      <c r="U563">
        <f t="shared" si="52"/>
        <v>2017</v>
      </c>
      <c r="V563" s="18">
        <f t="shared" si="53"/>
        <v>29.958333333333332</v>
      </c>
    </row>
    <row r="564" spans="1:22" ht="45" x14ac:dyDescent="0.25">
      <c r="A564">
        <v>2323</v>
      </c>
      <c r="B564" s="3" t="s">
        <v>2324</v>
      </c>
      <c r="C564" s="3" t="s">
        <v>6433</v>
      </c>
      <c r="D564" s="6">
        <v>250</v>
      </c>
      <c r="E564" s="8">
        <v>120</v>
      </c>
      <c r="F564" t="s">
        <v>8221</v>
      </c>
      <c r="G564" t="s">
        <v>8223</v>
      </c>
      <c r="H564" t="s">
        <v>8245</v>
      </c>
      <c r="I564">
        <v>1490033247</v>
      </c>
      <c r="J564">
        <v>1489428447</v>
      </c>
      <c r="K564" t="b">
        <v>0</v>
      </c>
      <c r="L564">
        <v>4</v>
      </c>
      <c r="M564" t="b">
        <v>0</v>
      </c>
      <c r="N564" t="s">
        <v>8296</v>
      </c>
      <c r="O564" t="s">
        <v>8334</v>
      </c>
      <c r="P564" t="s">
        <v>8350</v>
      </c>
      <c r="Q564">
        <f t="shared" si="49"/>
        <v>48</v>
      </c>
      <c r="R564">
        <f t="shared" si="48"/>
        <v>30</v>
      </c>
      <c r="S564" s="12">
        <f t="shared" si="50"/>
        <v>42807.755173611105</v>
      </c>
      <c r="T564" s="12">
        <f t="shared" si="51"/>
        <v>42814.755173611105</v>
      </c>
      <c r="U564">
        <f t="shared" si="52"/>
        <v>2017</v>
      </c>
      <c r="V564" s="18">
        <f t="shared" si="53"/>
        <v>7</v>
      </c>
    </row>
    <row r="565" spans="1:22" ht="45" x14ac:dyDescent="0.25">
      <c r="A565">
        <v>2324</v>
      </c>
      <c r="B565" s="3" t="s">
        <v>2325</v>
      </c>
      <c r="C565" s="3" t="s">
        <v>6434</v>
      </c>
      <c r="D565" s="6">
        <v>7500</v>
      </c>
      <c r="E565" s="8">
        <v>1555</v>
      </c>
      <c r="F565" t="s">
        <v>8221</v>
      </c>
      <c r="G565" t="s">
        <v>8224</v>
      </c>
      <c r="H565" t="s">
        <v>8246</v>
      </c>
      <c r="I565">
        <v>1490559285</v>
      </c>
      <c r="J565">
        <v>1487970885</v>
      </c>
      <c r="K565" t="b">
        <v>0</v>
      </c>
      <c r="L565">
        <v>61</v>
      </c>
      <c r="M565" t="b">
        <v>0</v>
      </c>
      <c r="N565" t="s">
        <v>8296</v>
      </c>
      <c r="O565" t="s">
        <v>8334</v>
      </c>
      <c r="P565" t="s">
        <v>8350</v>
      </c>
      <c r="Q565">
        <f t="shared" si="49"/>
        <v>21</v>
      </c>
      <c r="R565">
        <f t="shared" si="48"/>
        <v>25.49</v>
      </c>
      <c r="S565" s="12">
        <f t="shared" si="50"/>
        <v>42790.885243055556</v>
      </c>
      <c r="T565" s="12">
        <f t="shared" si="51"/>
        <v>42820.843576388885</v>
      </c>
      <c r="U565">
        <f t="shared" si="52"/>
        <v>2017</v>
      </c>
      <c r="V565" s="18">
        <f t="shared" si="53"/>
        <v>29.958333333333332</v>
      </c>
    </row>
    <row r="566" spans="1:22" ht="60" x14ac:dyDescent="0.25">
      <c r="A566">
        <v>2325</v>
      </c>
      <c r="B566" s="3" t="s">
        <v>2326</v>
      </c>
      <c r="C566" s="3" t="s">
        <v>6435</v>
      </c>
      <c r="D566" s="6">
        <v>1000</v>
      </c>
      <c r="E566" s="8">
        <v>80</v>
      </c>
      <c r="F566" t="s">
        <v>8221</v>
      </c>
      <c r="G566" t="s">
        <v>8223</v>
      </c>
      <c r="H566" t="s">
        <v>8245</v>
      </c>
      <c r="I566">
        <v>1490830331</v>
      </c>
      <c r="J566">
        <v>1488241931</v>
      </c>
      <c r="K566" t="b">
        <v>0</v>
      </c>
      <c r="L566">
        <v>7</v>
      </c>
      <c r="M566" t="b">
        <v>0</v>
      </c>
      <c r="N566" t="s">
        <v>8296</v>
      </c>
      <c r="O566" t="s">
        <v>8334</v>
      </c>
      <c r="P566" t="s">
        <v>8350</v>
      </c>
      <c r="Q566">
        <f t="shared" si="49"/>
        <v>8</v>
      </c>
      <c r="R566">
        <f t="shared" si="48"/>
        <v>11.43</v>
      </c>
      <c r="S566" s="12">
        <f t="shared" si="50"/>
        <v>42794.022349537037</v>
      </c>
      <c r="T566" s="12">
        <f t="shared" si="51"/>
        <v>42823.980682870373</v>
      </c>
      <c r="U566">
        <f t="shared" si="52"/>
        <v>2017</v>
      </c>
      <c r="V566" s="18">
        <f t="shared" si="53"/>
        <v>29.958333333333332</v>
      </c>
    </row>
    <row r="567" spans="1:22" ht="60" x14ac:dyDescent="0.25">
      <c r="A567">
        <v>2326</v>
      </c>
      <c r="B567" s="3" t="s">
        <v>2327</v>
      </c>
      <c r="C567" s="3" t="s">
        <v>6436</v>
      </c>
      <c r="D567" s="6">
        <v>15000</v>
      </c>
      <c r="E567" s="8">
        <v>108</v>
      </c>
      <c r="F567" t="s">
        <v>8221</v>
      </c>
      <c r="G567" t="s">
        <v>8223</v>
      </c>
      <c r="H567" t="s">
        <v>8245</v>
      </c>
      <c r="I567">
        <v>1493571600</v>
      </c>
      <c r="J567">
        <v>1489106948</v>
      </c>
      <c r="K567" t="b">
        <v>0</v>
      </c>
      <c r="L567">
        <v>1</v>
      </c>
      <c r="M567" t="b">
        <v>0</v>
      </c>
      <c r="N567" t="s">
        <v>8296</v>
      </c>
      <c r="O567" t="s">
        <v>8334</v>
      </c>
      <c r="P567" t="s">
        <v>8350</v>
      </c>
      <c r="Q567">
        <f t="shared" si="49"/>
        <v>1</v>
      </c>
      <c r="R567">
        <f t="shared" si="48"/>
        <v>108</v>
      </c>
      <c r="S567" s="12">
        <f t="shared" si="50"/>
        <v>42804.034120370372</v>
      </c>
      <c r="T567" s="12">
        <f t="shared" si="51"/>
        <v>42855.708333333328</v>
      </c>
      <c r="U567">
        <f t="shared" si="52"/>
        <v>2017</v>
      </c>
      <c r="V567" s="18">
        <f t="shared" si="53"/>
        <v>51.674212962962969</v>
      </c>
    </row>
    <row r="568" spans="1:22" ht="45" x14ac:dyDescent="0.25">
      <c r="A568">
        <v>2327</v>
      </c>
      <c r="B568" s="3" t="s">
        <v>2328</v>
      </c>
      <c r="C568" s="3" t="s">
        <v>6437</v>
      </c>
      <c r="D568" s="6">
        <v>35000</v>
      </c>
      <c r="E568" s="8">
        <v>184133.01</v>
      </c>
      <c r="F568" t="s">
        <v>8218</v>
      </c>
      <c r="G568" t="s">
        <v>8223</v>
      </c>
      <c r="H568" t="s">
        <v>8245</v>
      </c>
      <c r="I568">
        <v>1409090440</v>
      </c>
      <c r="J568">
        <v>1406066440</v>
      </c>
      <c r="K568" t="b">
        <v>1</v>
      </c>
      <c r="L568">
        <v>3355</v>
      </c>
      <c r="M568" t="b">
        <v>1</v>
      </c>
      <c r="N568" t="s">
        <v>8296</v>
      </c>
      <c r="O568" t="s">
        <v>8334</v>
      </c>
      <c r="P568" t="s">
        <v>8350</v>
      </c>
      <c r="Q568">
        <f t="shared" si="49"/>
        <v>526</v>
      </c>
      <c r="R568">
        <f t="shared" si="48"/>
        <v>54.88</v>
      </c>
      <c r="S568" s="12">
        <f t="shared" si="50"/>
        <v>41842.917129629634</v>
      </c>
      <c r="T568" s="12">
        <f t="shared" si="51"/>
        <v>41877.917129629634</v>
      </c>
      <c r="U568">
        <f t="shared" si="52"/>
        <v>2014</v>
      </c>
      <c r="V568" s="18">
        <f t="shared" si="53"/>
        <v>35</v>
      </c>
    </row>
    <row r="569" spans="1:22" ht="60" x14ac:dyDescent="0.25">
      <c r="A569">
        <v>2328</v>
      </c>
      <c r="B569" s="3" t="s">
        <v>2329</v>
      </c>
      <c r="C569" s="3" t="s">
        <v>6438</v>
      </c>
      <c r="D569" s="6">
        <v>10000</v>
      </c>
      <c r="E569" s="8">
        <v>25445</v>
      </c>
      <c r="F569" t="s">
        <v>8218</v>
      </c>
      <c r="G569" t="s">
        <v>8223</v>
      </c>
      <c r="H569" t="s">
        <v>8245</v>
      </c>
      <c r="I569">
        <v>1434307537</v>
      </c>
      <c r="J569">
        <v>1431715537</v>
      </c>
      <c r="K569" t="b">
        <v>1</v>
      </c>
      <c r="L569">
        <v>537</v>
      </c>
      <c r="M569" t="b">
        <v>1</v>
      </c>
      <c r="N569" t="s">
        <v>8296</v>
      </c>
      <c r="O569" t="s">
        <v>8334</v>
      </c>
      <c r="P569" t="s">
        <v>8350</v>
      </c>
      <c r="Q569">
        <f t="shared" si="49"/>
        <v>254</v>
      </c>
      <c r="R569">
        <f t="shared" si="48"/>
        <v>47.38</v>
      </c>
      <c r="S569" s="12">
        <f t="shared" si="50"/>
        <v>42139.781678240746</v>
      </c>
      <c r="T569" s="12">
        <f t="shared" si="51"/>
        <v>42169.781678240746</v>
      </c>
      <c r="U569">
        <f t="shared" si="52"/>
        <v>2015</v>
      </c>
      <c r="V569" s="18">
        <f t="shared" si="53"/>
        <v>30</v>
      </c>
    </row>
    <row r="570" spans="1:22" ht="45" x14ac:dyDescent="0.25">
      <c r="A570">
        <v>2329</v>
      </c>
      <c r="B570" s="3" t="s">
        <v>2330</v>
      </c>
      <c r="C570" s="3" t="s">
        <v>6439</v>
      </c>
      <c r="D570" s="6">
        <v>25000</v>
      </c>
      <c r="E570" s="8">
        <v>26480</v>
      </c>
      <c r="F570" t="s">
        <v>8218</v>
      </c>
      <c r="G570" t="s">
        <v>8223</v>
      </c>
      <c r="H570" t="s">
        <v>8245</v>
      </c>
      <c r="I570">
        <v>1405609146</v>
      </c>
      <c r="J570">
        <v>1403017146</v>
      </c>
      <c r="K570" t="b">
        <v>1</v>
      </c>
      <c r="L570">
        <v>125</v>
      </c>
      <c r="M570" t="b">
        <v>1</v>
      </c>
      <c r="N570" t="s">
        <v>8296</v>
      </c>
      <c r="O570" t="s">
        <v>8334</v>
      </c>
      <c r="P570" t="s">
        <v>8350</v>
      </c>
      <c r="Q570">
        <f t="shared" si="49"/>
        <v>106</v>
      </c>
      <c r="R570">
        <f t="shared" si="48"/>
        <v>211.84</v>
      </c>
      <c r="S570" s="12">
        <f t="shared" si="50"/>
        <v>41807.624374999999</v>
      </c>
      <c r="T570" s="12">
        <f t="shared" si="51"/>
        <v>41837.624374999999</v>
      </c>
      <c r="U570">
        <f t="shared" si="52"/>
        <v>2014</v>
      </c>
      <c r="V570" s="18">
        <f t="shared" si="53"/>
        <v>30</v>
      </c>
    </row>
    <row r="571" spans="1:22" ht="60" x14ac:dyDescent="0.25">
      <c r="A571">
        <v>2330</v>
      </c>
      <c r="B571" s="3" t="s">
        <v>2331</v>
      </c>
      <c r="C571" s="3" t="s">
        <v>6440</v>
      </c>
      <c r="D571" s="6">
        <v>35000</v>
      </c>
      <c r="E571" s="8">
        <v>35848</v>
      </c>
      <c r="F571" t="s">
        <v>8218</v>
      </c>
      <c r="G571" t="s">
        <v>8223</v>
      </c>
      <c r="H571" t="s">
        <v>8245</v>
      </c>
      <c r="I571">
        <v>1451001600</v>
      </c>
      <c r="J571">
        <v>1448400943</v>
      </c>
      <c r="K571" t="b">
        <v>1</v>
      </c>
      <c r="L571">
        <v>163</v>
      </c>
      <c r="M571" t="b">
        <v>1</v>
      </c>
      <c r="N571" t="s">
        <v>8296</v>
      </c>
      <c r="O571" t="s">
        <v>8334</v>
      </c>
      <c r="P571" t="s">
        <v>8350</v>
      </c>
      <c r="Q571">
        <f t="shared" si="49"/>
        <v>102</v>
      </c>
      <c r="R571">
        <f t="shared" si="48"/>
        <v>219.93</v>
      </c>
      <c r="S571" s="12">
        <f t="shared" si="50"/>
        <v>42332.89980324074</v>
      </c>
      <c r="T571" s="12">
        <f t="shared" si="51"/>
        <v>42363</v>
      </c>
      <c r="U571">
        <f t="shared" si="52"/>
        <v>2015</v>
      </c>
      <c r="V571" s="18">
        <f t="shared" si="53"/>
        <v>30.100196759259259</v>
      </c>
    </row>
    <row r="572" spans="1:22" ht="45" x14ac:dyDescent="0.25">
      <c r="A572">
        <v>2331</v>
      </c>
      <c r="B572" s="3" t="s">
        <v>2332</v>
      </c>
      <c r="C572" s="3" t="s">
        <v>6441</v>
      </c>
      <c r="D572" s="6">
        <v>8000</v>
      </c>
      <c r="E572" s="8">
        <v>11545.1</v>
      </c>
      <c r="F572" t="s">
        <v>8218</v>
      </c>
      <c r="G572" t="s">
        <v>8223</v>
      </c>
      <c r="H572" t="s">
        <v>8245</v>
      </c>
      <c r="I572">
        <v>1408320490</v>
      </c>
      <c r="J572">
        <v>1405728490</v>
      </c>
      <c r="K572" t="b">
        <v>1</v>
      </c>
      <c r="L572">
        <v>283</v>
      </c>
      <c r="M572" t="b">
        <v>1</v>
      </c>
      <c r="N572" t="s">
        <v>8296</v>
      </c>
      <c r="O572" t="s">
        <v>8334</v>
      </c>
      <c r="P572" t="s">
        <v>8350</v>
      </c>
      <c r="Q572">
        <f t="shared" si="49"/>
        <v>144</v>
      </c>
      <c r="R572">
        <f t="shared" si="48"/>
        <v>40.799999999999997</v>
      </c>
      <c r="S572" s="12">
        <f t="shared" si="50"/>
        <v>41839.005671296298</v>
      </c>
      <c r="T572" s="12">
        <f t="shared" si="51"/>
        <v>41869.005671296298</v>
      </c>
      <c r="U572">
        <f t="shared" si="52"/>
        <v>2014</v>
      </c>
      <c r="V572" s="18">
        <f t="shared" si="53"/>
        <v>30</v>
      </c>
    </row>
    <row r="573" spans="1:22" ht="60" x14ac:dyDescent="0.25">
      <c r="A573">
        <v>2332</v>
      </c>
      <c r="B573" s="3" t="s">
        <v>2333</v>
      </c>
      <c r="C573" s="3" t="s">
        <v>6442</v>
      </c>
      <c r="D573" s="6">
        <v>25000</v>
      </c>
      <c r="E573" s="8">
        <v>26577</v>
      </c>
      <c r="F573" t="s">
        <v>8218</v>
      </c>
      <c r="G573" t="s">
        <v>8223</v>
      </c>
      <c r="H573" t="s">
        <v>8245</v>
      </c>
      <c r="I573">
        <v>1423235071</v>
      </c>
      <c r="J573">
        <v>1420643071</v>
      </c>
      <c r="K573" t="b">
        <v>1</v>
      </c>
      <c r="L573">
        <v>352</v>
      </c>
      <c r="M573" t="b">
        <v>1</v>
      </c>
      <c r="N573" t="s">
        <v>8296</v>
      </c>
      <c r="O573" t="s">
        <v>8334</v>
      </c>
      <c r="P573" t="s">
        <v>8350</v>
      </c>
      <c r="Q573">
        <f t="shared" si="49"/>
        <v>106</v>
      </c>
      <c r="R573">
        <f t="shared" si="48"/>
        <v>75.5</v>
      </c>
      <c r="S573" s="12">
        <f t="shared" si="50"/>
        <v>42011.628136574072</v>
      </c>
      <c r="T573" s="12">
        <f t="shared" si="51"/>
        <v>42041.628136574072</v>
      </c>
      <c r="U573">
        <f t="shared" si="52"/>
        <v>2015</v>
      </c>
      <c r="V573" s="18">
        <f t="shared" si="53"/>
        <v>30</v>
      </c>
    </row>
    <row r="574" spans="1:22" ht="60" x14ac:dyDescent="0.25">
      <c r="A574">
        <v>2333</v>
      </c>
      <c r="B574" s="3" t="s">
        <v>2334</v>
      </c>
      <c r="C574" s="3" t="s">
        <v>6443</v>
      </c>
      <c r="D574" s="6">
        <v>600</v>
      </c>
      <c r="E574" s="8">
        <v>1273</v>
      </c>
      <c r="F574" t="s">
        <v>8218</v>
      </c>
      <c r="G574" t="s">
        <v>8223</v>
      </c>
      <c r="H574" t="s">
        <v>8245</v>
      </c>
      <c r="I574">
        <v>1401385800</v>
      </c>
      <c r="J574">
        <v>1399563390</v>
      </c>
      <c r="K574" t="b">
        <v>1</v>
      </c>
      <c r="L574">
        <v>94</v>
      </c>
      <c r="M574" t="b">
        <v>1</v>
      </c>
      <c r="N574" t="s">
        <v>8296</v>
      </c>
      <c r="O574" t="s">
        <v>8334</v>
      </c>
      <c r="P574" t="s">
        <v>8350</v>
      </c>
      <c r="Q574">
        <f t="shared" si="49"/>
        <v>212</v>
      </c>
      <c r="R574">
        <f t="shared" si="48"/>
        <v>13.54</v>
      </c>
      <c r="S574" s="12">
        <f t="shared" si="50"/>
        <v>41767.650347222225</v>
      </c>
      <c r="T574" s="12">
        <f t="shared" si="51"/>
        <v>41788.743055555555</v>
      </c>
      <c r="U574">
        <f t="shared" si="52"/>
        <v>2014</v>
      </c>
      <c r="V574" s="18">
        <f t="shared" si="53"/>
        <v>21.092708333333334</v>
      </c>
    </row>
    <row r="575" spans="1:22" ht="45" x14ac:dyDescent="0.25">
      <c r="A575">
        <v>2334</v>
      </c>
      <c r="B575" s="3" t="s">
        <v>2335</v>
      </c>
      <c r="C575" s="3" t="s">
        <v>6444</v>
      </c>
      <c r="D575" s="6">
        <v>4000</v>
      </c>
      <c r="E575" s="8">
        <v>4078</v>
      </c>
      <c r="F575" t="s">
        <v>8218</v>
      </c>
      <c r="G575" t="s">
        <v>8223</v>
      </c>
      <c r="H575" t="s">
        <v>8245</v>
      </c>
      <c r="I575">
        <v>1415208840</v>
      </c>
      <c r="J575">
        <v>1412611498</v>
      </c>
      <c r="K575" t="b">
        <v>1</v>
      </c>
      <c r="L575">
        <v>67</v>
      </c>
      <c r="M575" t="b">
        <v>1</v>
      </c>
      <c r="N575" t="s">
        <v>8296</v>
      </c>
      <c r="O575" t="s">
        <v>8334</v>
      </c>
      <c r="P575" t="s">
        <v>8350</v>
      </c>
      <c r="Q575">
        <f t="shared" si="49"/>
        <v>102</v>
      </c>
      <c r="R575">
        <f t="shared" si="48"/>
        <v>60.87</v>
      </c>
      <c r="S575" s="12">
        <f t="shared" si="50"/>
        <v>41918.670115740737</v>
      </c>
      <c r="T575" s="12">
        <f t="shared" si="51"/>
        <v>41948.731944444444</v>
      </c>
      <c r="U575">
        <f t="shared" si="52"/>
        <v>2014</v>
      </c>
      <c r="V575" s="18">
        <f t="shared" si="53"/>
        <v>30.0618287037037</v>
      </c>
    </row>
    <row r="576" spans="1:22" ht="60" x14ac:dyDescent="0.25">
      <c r="A576">
        <v>2335</v>
      </c>
      <c r="B576" s="3" t="s">
        <v>2336</v>
      </c>
      <c r="C576" s="3" t="s">
        <v>6445</v>
      </c>
      <c r="D576" s="6">
        <v>25000</v>
      </c>
      <c r="E576" s="8">
        <v>25568</v>
      </c>
      <c r="F576" t="s">
        <v>8218</v>
      </c>
      <c r="G576" t="s">
        <v>8223</v>
      </c>
      <c r="H576" t="s">
        <v>8245</v>
      </c>
      <c r="I576">
        <v>1402494243</v>
      </c>
      <c r="J576">
        <v>1399902243</v>
      </c>
      <c r="K576" t="b">
        <v>1</v>
      </c>
      <c r="L576">
        <v>221</v>
      </c>
      <c r="M576" t="b">
        <v>1</v>
      </c>
      <c r="N576" t="s">
        <v>8296</v>
      </c>
      <c r="O576" t="s">
        <v>8334</v>
      </c>
      <c r="P576" t="s">
        <v>8350</v>
      </c>
      <c r="Q576">
        <f t="shared" si="49"/>
        <v>102</v>
      </c>
      <c r="R576">
        <f t="shared" si="48"/>
        <v>115.69</v>
      </c>
      <c r="S576" s="12">
        <f t="shared" si="50"/>
        <v>41771.572256944448</v>
      </c>
      <c r="T576" s="12">
        <f t="shared" si="51"/>
        <v>41801.572256944448</v>
      </c>
      <c r="U576">
        <f t="shared" si="52"/>
        <v>2014</v>
      </c>
      <c r="V576" s="18">
        <f t="shared" si="53"/>
        <v>30</v>
      </c>
    </row>
    <row r="577" spans="1:22" ht="45" x14ac:dyDescent="0.25">
      <c r="A577">
        <v>2336</v>
      </c>
      <c r="B577" s="3" t="s">
        <v>2337</v>
      </c>
      <c r="C577" s="3" t="s">
        <v>6446</v>
      </c>
      <c r="D577" s="6">
        <v>20000</v>
      </c>
      <c r="E577" s="8">
        <v>104146.51</v>
      </c>
      <c r="F577" t="s">
        <v>8218</v>
      </c>
      <c r="G577" t="s">
        <v>8223</v>
      </c>
      <c r="H577" t="s">
        <v>8245</v>
      </c>
      <c r="I577">
        <v>1394316695</v>
      </c>
      <c r="J577">
        <v>1390860695</v>
      </c>
      <c r="K577" t="b">
        <v>1</v>
      </c>
      <c r="L577">
        <v>2165</v>
      </c>
      <c r="M577" t="b">
        <v>1</v>
      </c>
      <c r="N577" t="s">
        <v>8296</v>
      </c>
      <c r="O577" t="s">
        <v>8334</v>
      </c>
      <c r="P577" t="s">
        <v>8350</v>
      </c>
      <c r="Q577">
        <f t="shared" si="49"/>
        <v>521</v>
      </c>
      <c r="R577">
        <f t="shared" si="48"/>
        <v>48.1</v>
      </c>
      <c r="S577" s="12">
        <f t="shared" si="50"/>
        <v>41666.924710648149</v>
      </c>
      <c r="T577" s="12">
        <f t="shared" si="51"/>
        <v>41706.924710648149</v>
      </c>
      <c r="U577">
        <f t="shared" si="52"/>
        <v>2014</v>
      </c>
      <c r="V577" s="18">
        <f t="shared" si="53"/>
        <v>40</v>
      </c>
    </row>
    <row r="578" spans="1:22" ht="45" x14ac:dyDescent="0.25">
      <c r="A578">
        <v>2337</v>
      </c>
      <c r="B578" s="3" t="s">
        <v>2338</v>
      </c>
      <c r="C578" s="3" t="s">
        <v>6447</v>
      </c>
      <c r="D578" s="6">
        <v>12000</v>
      </c>
      <c r="E578" s="8">
        <v>13279</v>
      </c>
      <c r="F578" t="s">
        <v>8218</v>
      </c>
      <c r="G578" t="s">
        <v>8223</v>
      </c>
      <c r="H578" t="s">
        <v>8245</v>
      </c>
      <c r="I578">
        <v>1403796143</v>
      </c>
      <c r="J578">
        <v>1401204143</v>
      </c>
      <c r="K578" t="b">
        <v>1</v>
      </c>
      <c r="L578">
        <v>179</v>
      </c>
      <c r="M578" t="b">
        <v>1</v>
      </c>
      <c r="N578" t="s">
        <v>8296</v>
      </c>
      <c r="O578" t="s">
        <v>8334</v>
      </c>
      <c r="P578" t="s">
        <v>8350</v>
      </c>
      <c r="Q578">
        <f t="shared" si="49"/>
        <v>111</v>
      </c>
      <c r="R578">
        <f t="shared" ref="R578:R641" si="54">IFERROR(ROUND(E578/L578,2),0)</f>
        <v>74.180000000000007</v>
      </c>
      <c r="S578" s="12">
        <f t="shared" si="50"/>
        <v>41786.640543981484</v>
      </c>
      <c r="T578" s="12">
        <f t="shared" si="51"/>
        <v>41816.640543981484</v>
      </c>
      <c r="U578">
        <f t="shared" si="52"/>
        <v>2014</v>
      </c>
      <c r="V578" s="18">
        <f t="shared" si="53"/>
        <v>30</v>
      </c>
    </row>
    <row r="579" spans="1:22" ht="45" x14ac:dyDescent="0.25">
      <c r="A579">
        <v>2338</v>
      </c>
      <c r="B579" s="3" t="s">
        <v>2339</v>
      </c>
      <c r="C579" s="3" t="s">
        <v>6448</v>
      </c>
      <c r="D579" s="6">
        <v>15000</v>
      </c>
      <c r="E579" s="8">
        <v>15171.5</v>
      </c>
      <c r="F579" t="s">
        <v>8218</v>
      </c>
      <c r="G579" t="s">
        <v>8223</v>
      </c>
      <c r="H579" t="s">
        <v>8245</v>
      </c>
      <c r="I579">
        <v>1404077484</v>
      </c>
      <c r="J579">
        <v>1401485484</v>
      </c>
      <c r="K579" t="b">
        <v>1</v>
      </c>
      <c r="L579">
        <v>123</v>
      </c>
      <c r="M579" t="b">
        <v>1</v>
      </c>
      <c r="N579" t="s">
        <v>8296</v>
      </c>
      <c r="O579" t="s">
        <v>8334</v>
      </c>
      <c r="P579" t="s">
        <v>8350</v>
      </c>
      <c r="Q579">
        <f t="shared" ref="Q579:Q642" si="55">ROUND(E579/D579*100,0)</f>
        <v>101</v>
      </c>
      <c r="R579">
        <f t="shared" si="54"/>
        <v>123.35</v>
      </c>
      <c r="S579" s="12">
        <f t="shared" ref="S579:S642" si="56">(((J579/60)/60)/24)+DATE(1970,1,1)</f>
        <v>41789.896805555552</v>
      </c>
      <c r="T579" s="12">
        <f t="shared" ref="T579:T642" si="57">(((I579/60)/60)/24)+DATE(1970,1,1)</f>
        <v>41819.896805555552</v>
      </c>
      <c r="U579">
        <f t="shared" ref="U579:U642" si="58">YEAR(S579)</f>
        <v>2014</v>
      </c>
      <c r="V579" s="18">
        <f t="shared" ref="V579:V642" si="59">(I579-J579)/60/60/24</f>
        <v>30</v>
      </c>
    </row>
    <row r="580" spans="1:22" ht="60" x14ac:dyDescent="0.25">
      <c r="A580">
        <v>2339</v>
      </c>
      <c r="B580" s="3" t="s">
        <v>2340</v>
      </c>
      <c r="C580" s="3" t="s">
        <v>6449</v>
      </c>
      <c r="D580" s="6">
        <v>25000</v>
      </c>
      <c r="E580" s="8">
        <v>73552</v>
      </c>
      <c r="F580" t="s">
        <v>8218</v>
      </c>
      <c r="G580" t="s">
        <v>8223</v>
      </c>
      <c r="H580" t="s">
        <v>8245</v>
      </c>
      <c r="I580">
        <v>1482134340</v>
      </c>
      <c r="J580">
        <v>1479496309</v>
      </c>
      <c r="K580" t="b">
        <v>1</v>
      </c>
      <c r="L580">
        <v>1104</v>
      </c>
      <c r="M580" t="b">
        <v>1</v>
      </c>
      <c r="N580" t="s">
        <v>8296</v>
      </c>
      <c r="O580" t="s">
        <v>8334</v>
      </c>
      <c r="P580" t="s">
        <v>8350</v>
      </c>
      <c r="Q580">
        <f t="shared" si="55"/>
        <v>294</v>
      </c>
      <c r="R580">
        <f t="shared" si="54"/>
        <v>66.62</v>
      </c>
      <c r="S580" s="12">
        <f t="shared" si="56"/>
        <v>42692.79987268518</v>
      </c>
      <c r="T580" s="12">
        <f t="shared" si="57"/>
        <v>42723.332638888889</v>
      </c>
      <c r="U580">
        <f t="shared" si="58"/>
        <v>2016</v>
      </c>
      <c r="V580" s="18">
        <f t="shared" si="59"/>
        <v>30.532766203703705</v>
      </c>
    </row>
    <row r="581" spans="1:22" ht="45" x14ac:dyDescent="0.25">
      <c r="A581">
        <v>2340</v>
      </c>
      <c r="B581" s="3" t="s">
        <v>2341</v>
      </c>
      <c r="C581" s="3" t="s">
        <v>6450</v>
      </c>
      <c r="D581" s="6">
        <v>40000</v>
      </c>
      <c r="E581" s="8">
        <v>42311</v>
      </c>
      <c r="F581" t="s">
        <v>8218</v>
      </c>
      <c r="G581" t="s">
        <v>8223</v>
      </c>
      <c r="H581" t="s">
        <v>8245</v>
      </c>
      <c r="I581">
        <v>1477841138</v>
      </c>
      <c r="J581">
        <v>1475249138</v>
      </c>
      <c r="K581" t="b">
        <v>1</v>
      </c>
      <c r="L581">
        <v>403</v>
      </c>
      <c r="M581" t="b">
        <v>1</v>
      </c>
      <c r="N581" t="s">
        <v>8296</v>
      </c>
      <c r="O581" t="s">
        <v>8334</v>
      </c>
      <c r="P581" t="s">
        <v>8350</v>
      </c>
      <c r="Q581">
        <f t="shared" si="55"/>
        <v>106</v>
      </c>
      <c r="R581">
        <f t="shared" si="54"/>
        <v>104.99</v>
      </c>
      <c r="S581" s="12">
        <f t="shared" si="56"/>
        <v>42643.642800925925</v>
      </c>
      <c r="T581" s="12">
        <f t="shared" si="57"/>
        <v>42673.642800925925</v>
      </c>
      <c r="U581">
        <f t="shared" si="58"/>
        <v>2016</v>
      </c>
      <c r="V581" s="18">
        <f t="shared" si="59"/>
        <v>30</v>
      </c>
    </row>
    <row r="582" spans="1:22" ht="60" x14ac:dyDescent="0.25">
      <c r="A582">
        <v>2401</v>
      </c>
      <c r="B582" s="3" t="s">
        <v>2402</v>
      </c>
      <c r="C582" s="3" t="s">
        <v>6511</v>
      </c>
      <c r="D582" s="6">
        <v>28000</v>
      </c>
      <c r="E582" s="8">
        <v>201</v>
      </c>
      <c r="F582" t="s">
        <v>8220</v>
      </c>
      <c r="G582" t="s">
        <v>8223</v>
      </c>
      <c r="H582" t="s">
        <v>8245</v>
      </c>
      <c r="I582">
        <v>1457207096</v>
      </c>
      <c r="J582">
        <v>1452023096</v>
      </c>
      <c r="K582" t="b">
        <v>0</v>
      </c>
      <c r="L582">
        <v>9</v>
      </c>
      <c r="M582" t="b">
        <v>0</v>
      </c>
      <c r="N582" t="s">
        <v>8282</v>
      </c>
      <c r="O582" t="s">
        <v>8334</v>
      </c>
      <c r="P582" t="s">
        <v>8335</v>
      </c>
      <c r="Q582">
        <f t="shared" si="55"/>
        <v>1</v>
      </c>
      <c r="R582">
        <f t="shared" si="54"/>
        <v>22.33</v>
      </c>
      <c r="S582" s="12">
        <f t="shared" si="56"/>
        <v>42374.822870370372</v>
      </c>
      <c r="T582" s="12">
        <f t="shared" si="57"/>
        <v>42434.822870370372</v>
      </c>
      <c r="U582">
        <f t="shared" si="58"/>
        <v>2016</v>
      </c>
      <c r="V582" s="18">
        <f t="shared" si="59"/>
        <v>60</v>
      </c>
    </row>
    <row r="583" spans="1:22" ht="30" x14ac:dyDescent="0.25">
      <c r="A583">
        <v>2402</v>
      </c>
      <c r="B583" s="3" t="s">
        <v>2403</v>
      </c>
      <c r="C583" s="3" t="s">
        <v>6512</v>
      </c>
      <c r="D583" s="6">
        <v>12000</v>
      </c>
      <c r="E583" s="8">
        <v>52</v>
      </c>
      <c r="F583" t="s">
        <v>8220</v>
      </c>
      <c r="G583" t="s">
        <v>8223</v>
      </c>
      <c r="H583" t="s">
        <v>8245</v>
      </c>
      <c r="I583">
        <v>1431533931</v>
      </c>
      <c r="J583">
        <v>1428941931</v>
      </c>
      <c r="K583" t="b">
        <v>0</v>
      </c>
      <c r="L583">
        <v>1</v>
      </c>
      <c r="M583" t="b">
        <v>0</v>
      </c>
      <c r="N583" t="s">
        <v>8282</v>
      </c>
      <c r="O583" t="s">
        <v>8334</v>
      </c>
      <c r="P583" t="s">
        <v>8335</v>
      </c>
      <c r="Q583">
        <f t="shared" si="55"/>
        <v>0</v>
      </c>
      <c r="R583">
        <f t="shared" si="54"/>
        <v>52</v>
      </c>
      <c r="S583" s="12">
        <f t="shared" si="56"/>
        <v>42107.679756944446</v>
      </c>
      <c r="T583" s="12">
        <f t="shared" si="57"/>
        <v>42137.679756944446</v>
      </c>
      <c r="U583">
        <f t="shared" si="58"/>
        <v>2015</v>
      </c>
      <c r="V583" s="18">
        <f t="shared" si="59"/>
        <v>30</v>
      </c>
    </row>
    <row r="584" spans="1:22" ht="45" x14ac:dyDescent="0.25">
      <c r="A584">
        <v>2403</v>
      </c>
      <c r="B584" s="3" t="s">
        <v>2404</v>
      </c>
      <c r="C584" s="3" t="s">
        <v>6513</v>
      </c>
      <c r="D584" s="6">
        <v>1200</v>
      </c>
      <c r="E584" s="8">
        <v>202</v>
      </c>
      <c r="F584" t="s">
        <v>8220</v>
      </c>
      <c r="G584" t="s">
        <v>8224</v>
      </c>
      <c r="H584" t="s">
        <v>8246</v>
      </c>
      <c r="I584">
        <v>1459368658</v>
      </c>
      <c r="J584">
        <v>1454188258</v>
      </c>
      <c r="K584" t="b">
        <v>0</v>
      </c>
      <c r="L584">
        <v>12</v>
      </c>
      <c r="M584" t="b">
        <v>0</v>
      </c>
      <c r="N584" t="s">
        <v>8282</v>
      </c>
      <c r="O584" t="s">
        <v>8334</v>
      </c>
      <c r="P584" t="s">
        <v>8335</v>
      </c>
      <c r="Q584">
        <f t="shared" si="55"/>
        <v>17</v>
      </c>
      <c r="R584">
        <f t="shared" si="54"/>
        <v>16.829999999999998</v>
      </c>
      <c r="S584" s="12">
        <f t="shared" si="56"/>
        <v>42399.882615740738</v>
      </c>
      <c r="T584" s="12">
        <f t="shared" si="57"/>
        <v>42459.840949074074</v>
      </c>
      <c r="U584">
        <f t="shared" si="58"/>
        <v>2016</v>
      </c>
      <c r="V584" s="18">
        <f t="shared" si="59"/>
        <v>59.958333333333336</v>
      </c>
    </row>
    <row r="585" spans="1:22" ht="60" x14ac:dyDescent="0.25">
      <c r="A585">
        <v>2404</v>
      </c>
      <c r="B585" s="3" t="s">
        <v>2405</v>
      </c>
      <c r="C585" s="3" t="s">
        <v>6514</v>
      </c>
      <c r="D585" s="6">
        <v>15000</v>
      </c>
      <c r="E585" s="8">
        <v>0</v>
      </c>
      <c r="F585" t="s">
        <v>8220</v>
      </c>
      <c r="G585" t="s">
        <v>8223</v>
      </c>
      <c r="H585" t="s">
        <v>8245</v>
      </c>
      <c r="I585">
        <v>1451782607</v>
      </c>
      <c r="J585">
        <v>1449190607</v>
      </c>
      <c r="K585" t="b">
        <v>0</v>
      </c>
      <c r="L585">
        <v>0</v>
      </c>
      <c r="M585" t="b">
        <v>0</v>
      </c>
      <c r="N585" t="s">
        <v>8282</v>
      </c>
      <c r="O585" t="s">
        <v>8334</v>
      </c>
      <c r="P585" t="s">
        <v>8335</v>
      </c>
      <c r="Q585">
        <f t="shared" si="55"/>
        <v>0</v>
      </c>
      <c r="R585">
        <f t="shared" si="54"/>
        <v>0</v>
      </c>
      <c r="S585" s="12">
        <f t="shared" si="56"/>
        <v>42342.03943287037</v>
      </c>
      <c r="T585" s="12">
        <f t="shared" si="57"/>
        <v>42372.03943287037</v>
      </c>
      <c r="U585">
        <f t="shared" si="58"/>
        <v>2015</v>
      </c>
      <c r="V585" s="18">
        <f t="shared" si="59"/>
        <v>30</v>
      </c>
    </row>
    <row r="586" spans="1:22" ht="45" x14ac:dyDescent="0.25">
      <c r="A586">
        <v>2405</v>
      </c>
      <c r="B586" s="3" t="s">
        <v>2406</v>
      </c>
      <c r="C586" s="3" t="s">
        <v>6515</v>
      </c>
      <c r="D586" s="6">
        <v>5000</v>
      </c>
      <c r="E586" s="8">
        <v>1126</v>
      </c>
      <c r="F586" t="s">
        <v>8220</v>
      </c>
      <c r="G586" t="s">
        <v>8223</v>
      </c>
      <c r="H586" t="s">
        <v>8245</v>
      </c>
      <c r="I586">
        <v>1472911375</v>
      </c>
      <c r="J586">
        <v>1471096975</v>
      </c>
      <c r="K586" t="b">
        <v>0</v>
      </c>
      <c r="L586">
        <v>20</v>
      </c>
      <c r="M586" t="b">
        <v>0</v>
      </c>
      <c r="N586" t="s">
        <v>8282</v>
      </c>
      <c r="O586" t="s">
        <v>8334</v>
      </c>
      <c r="P586" t="s">
        <v>8335</v>
      </c>
      <c r="Q586">
        <f t="shared" si="55"/>
        <v>23</v>
      </c>
      <c r="R586">
        <f t="shared" si="54"/>
        <v>56.3</v>
      </c>
      <c r="S586" s="12">
        <f t="shared" si="56"/>
        <v>42595.585358796292</v>
      </c>
      <c r="T586" s="12">
        <f t="shared" si="57"/>
        <v>42616.585358796292</v>
      </c>
      <c r="U586">
        <f t="shared" si="58"/>
        <v>2016</v>
      </c>
      <c r="V586" s="18">
        <f t="shared" si="59"/>
        <v>21</v>
      </c>
    </row>
    <row r="587" spans="1:22" ht="45" x14ac:dyDescent="0.25">
      <c r="A587">
        <v>2406</v>
      </c>
      <c r="B587" s="3" t="s">
        <v>2407</v>
      </c>
      <c r="C587" s="3" t="s">
        <v>6516</v>
      </c>
      <c r="D587" s="6">
        <v>3250</v>
      </c>
      <c r="E587" s="8">
        <v>1345</v>
      </c>
      <c r="F587" t="s">
        <v>8220</v>
      </c>
      <c r="G587" t="s">
        <v>8223</v>
      </c>
      <c r="H587" t="s">
        <v>8245</v>
      </c>
      <c r="I587">
        <v>1421635190</v>
      </c>
      <c r="J587">
        <v>1418179190</v>
      </c>
      <c r="K587" t="b">
        <v>0</v>
      </c>
      <c r="L587">
        <v>16</v>
      </c>
      <c r="M587" t="b">
        <v>0</v>
      </c>
      <c r="N587" t="s">
        <v>8282</v>
      </c>
      <c r="O587" t="s">
        <v>8334</v>
      </c>
      <c r="P587" t="s">
        <v>8335</v>
      </c>
      <c r="Q587">
        <f t="shared" si="55"/>
        <v>41</v>
      </c>
      <c r="R587">
        <f t="shared" si="54"/>
        <v>84.06</v>
      </c>
      <c r="S587" s="12">
        <f t="shared" si="56"/>
        <v>41983.110995370371</v>
      </c>
      <c r="T587" s="12">
        <f t="shared" si="57"/>
        <v>42023.110995370371</v>
      </c>
      <c r="U587">
        <f t="shared" si="58"/>
        <v>2014</v>
      </c>
      <c r="V587" s="18">
        <f t="shared" si="59"/>
        <v>40</v>
      </c>
    </row>
    <row r="588" spans="1:22" ht="60" x14ac:dyDescent="0.25">
      <c r="A588">
        <v>2407</v>
      </c>
      <c r="B588" s="3" t="s">
        <v>2408</v>
      </c>
      <c r="C588" s="3" t="s">
        <v>6517</v>
      </c>
      <c r="D588" s="6">
        <v>22000</v>
      </c>
      <c r="E588" s="8">
        <v>5557</v>
      </c>
      <c r="F588" t="s">
        <v>8220</v>
      </c>
      <c r="G588" t="s">
        <v>8223</v>
      </c>
      <c r="H588" t="s">
        <v>8245</v>
      </c>
      <c r="I588">
        <v>1428732000</v>
      </c>
      <c r="J588">
        <v>1426772928</v>
      </c>
      <c r="K588" t="b">
        <v>0</v>
      </c>
      <c r="L588">
        <v>33</v>
      </c>
      <c r="M588" t="b">
        <v>0</v>
      </c>
      <c r="N588" t="s">
        <v>8282</v>
      </c>
      <c r="O588" t="s">
        <v>8334</v>
      </c>
      <c r="P588" t="s">
        <v>8335</v>
      </c>
      <c r="Q588">
        <f t="shared" si="55"/>
        <v>25</v>
      </c>
      <c r="R588">
        <f t="shared" si="54"/>
        <v>168.39</v>
      </c>
      <c r="S588" s="12">
        <f t="shared" si="56"/>
        <v>42082.575555555552</v>
      </c>
      <c r="T588" s="12">
        <f t="shared" si="57"/>
        <v>42105.25</v>
      </c>
      <c r="U588">
        <f t="shared" si="58"/>
        <v>2015</v>
      </c>
      <c r="V588" s="18">
        <f t="shared" si="59"/>
        <v>22.674444444444447</v>
      </c>
    </row>
    <row r="589" spans="1:22" ht="45" x14ac:dyDescent="0.25">
      <c r="A589">
        <v>2408</v>
      </c>
      <c r="B589" s="3" t="s">
        <v>2409</v>
      </c>
      <c r="C589" s="3" t="s">
        <v>6518</v>
      </c>
      <c r="D589" s="6">
        <v>15000</v>
      </c>
      <c r="E589" s="8">
        <v>30</v>
      </c>
      <c r="F589" t="s">
        <v>8220</v>
      </c>
      <c r="G589" t="s">
        <v>8223</v>
      </c>
      <c r="H589" t="s">
        <v>8245</v>
      </c>
      <c r="I589">
        <v>1415247757</v>
      </c>
      <c r="J589">
        <v>1412652157</v>
      </c>
      <c r="K589" t="b">
        <v>0</v>
      </c>
      <c r="L589">
        <v>2</v>
      </c>
      <c r="M589" t="b">
        <v>0</v>
      </c>
      <c r="N589" t="s">
        <v>8282</v>
      </c>
      <c r="O589" t="s">
        <v>8334</v>
      </c>
      <c r="P589" t="s">
        <v>8335</v>
      </c>
      <c r="Q589">
        <f t="shared" si="55"/>
        <v>0</v>
      </c>
      <c r="R589">
        <f t="shared" si="54"/>
        <v>15</v>
      </c>
      <c r="S589" s="12">
        <f t="shared" si="56"/>
        <v>41919.140706018516</v>
      </c>
      <c r="T589" s="12">
        <f t="shared" si="57"/>
        <v>41949.182372685187</v>
      </c>
      <c r="U589">
        <f t="shared" si="58"/>
        <v>2014</v>
      </c>
      <c r="V589" s="18">
        <f t="shared" si="59"/>
        <v>30.041666666666668</v>
      </c>
    </row>
    <row r="590" spans="1:22" ht="45" x14ac:dyDescent="0.25">
      <c r="A590">
        <v>2409</v>
      </c>
      <c r="B590" s="3" t="s">
        <v>2410</v>
      </c>
      <c r="C590" s="3" t="s">
        <v>6519</v>
      </c>
      <c r="D590" s="6">
        <v>25000</v>
      </c>
      <c r="E590" s="8">
        <v>460</v>
      </c>
      <c r="F590" t="s">
        <v>8220</v>
      </c>
      <c r="G590" t="s">
        <v>8223</v>
      </c>
      <c r="H590" t="s">
        <v>8245</v>
      </c>
      <c r="I590">
        <v>1439931675</v>
      </c>
      <c r="J590">
        <v>1437339675</v>
      </c>
      <c r="K590" t="b">
        <v>0</v>
      </c>
      <c r="L590">
        <v>6</v>
      </c>
      <c r="M590" t="b">
        <v>0</v>
      </c>
      <c r="N590" t="s">
        <v>8282</v>
      </c>
      <c r="O590" t="s">
        <v>8334</v>
      </c>
      <c r="P590" t="s">
        <v>8335</v>
      </c>
      <c r="Q590">
        <f t="shared" si="55"/>
        <v>2</v>
      </c>
      <c r="R590">
        <f t="shared" si="54"/>
        <v>76.67</v>
      </c>
      <c r="S590" s="12">
        <f t="shared" si="56"/>
        <v>42204.875868055555</v>
      </c>
      <c r="T590" s="12">
        <f t="shared" si="57"/>
        <v>42234.875868055555</v>
      </c>
      <c r="U590">
        <f t="shared" si="58"/>
        <v>2015</v>
      </c>
      <c r="V590" s="18">
        <f t="shared" si="59"/>
        <v>30</v>
      </c>
    </row>
    <row r="591" spans="1:22" ht="60" x14ac:dyDescent="0.25">
      <c r="A591">
        <v>2410</v>
      </c>
      <c r="B591" s="3" t="s">
        <v>2411</v>
      </c>
      <c r="C591" s="3" t="s">
        <v>6520</v>
      </c>
      <c r="D591" s="6">
        <v>15000</v>
      </c>
      <c r="E591" s="8">
        <v>0</v>
      </c>
      <c r="F591" t="s">
        <v>8220</v>
      </c>
      <c r="G591" t="s">
        <v>8225</v>
      </c>
      <c r="H591" t="s">
        <v>8247</v>
      </c>
      <c r="I591">
        <v>1441619275</v>
      </c>
      <c r="J591">
        <v>1439027275</v>
      </c>
      <c r="K591" t="b">
        <v>0</v>
      </c>
      <c r="L591">
        <v>0</v>
      </c>
      <c r="M591" t="b">
        <v>0</v>
      </c>
      <c r="N591" t="s">
        <v>8282</v>
      </c>
      <c r="O591" t="s">
        <v>8334</v>
      </c>
      <c r="P591" t="s">
        <v>8335</v>
      </c>
      <c r="Q591">
        <f t="shared" si="55"/>
        <v>0</v>
      </c>
      <c r="R591">
        <f t="shared" si="54"/>
        <v>0</v>
      </c>
      <c r="S591" s="12">
        <f t="shared" si="56"/>
        <v>42224.408275462964</v>
      </c>
      <c r="T591" s="12">
        <f t="shared" si="57"/>
        <v>42254.408275462964</v>
      </c>
      <c r="U591">
        <f t="shared" si="58"/>
        <v>2015</v>
      </c>
      <c r="V591" s="18">
        <f t="shared" si="59"/>
        <v>30</v>
      </c>
    </row>
    <row r="592" spans="1:22" ht="60" x14ac:dyDescent="0.25">
      <c r="A592">
        <v>2411</v>
      </c>
      <c r="B592" s="3" t="s">
        <v>2412</v>
      </c>
      <c r="C592" s="3" t="s">
        <v>6521</v>
      </c>
      <c r="D592" s="6">
        <v>25000</v>
      </c>
      <c r="E592" s="8">
        <v>151</v>
      </c>
      <c r="F592" t="s">
        <v>8220</v>
      </c>
      <c r="G592" t="s">
        <v>8223</v>
      </c>
      <c r="H592" t="s">
        <v>8245</v>
      </c>
      <c r="I592">
        <v>1440524082</v>
      </c>
      <c r="J592">
        <v>1437932082</v>
      </c>
      <c r="K592" t="b">
        <v>0</v>
      </c>
      <c r="L592">
        <v>3</v>
      </c>
      <c r="M592" t="b">
        <v>0</v>
      </c>
      <c r="N592" t="s">
        <v>8282</v>
      </c>
      <c r="O592" t="s">
        <v>8334</v>
      </c>
      <c r="P592" t="s">
        <v>8335</v>
      </c>
      <c r="Q592">
        <f t="shared" si="55"/>
        <v>1</v>
      </c>
      <c r="R592">
        <f t="shared" si="54"/>
        <v>50.33</v>
      </c>
      <c r="S592" s="12">
        <f t="shared" si="56"/>
        <v>42211.732430555552</v>
      </c>
      <c r="T592" s="12">
        <f t="shared" si="57"/>
        <v>42241.732430555552</v>
      </c>
      <c r="U592">
        <f t="shared" si="58"/>
        <v>2015</v>
      </c>
      <c r="V592" s="18">
        <f t="shared" si="59"/>
        <v>30</v>
      </c>
    </row>
    <row r="593" spans="1:22" ht="60" x14ac:dyDescent="0.25">
      <c r="A593">
        <v>2412</v>
      </c>
      <c r="B593" s="3" t="s">
        <v>2413</v>
      </c>
      <c r="C593" s="3" t="s">
        <v>6522</v>
      </c>
      <c r="D593" s="6">
        <v>8000</v>
      </c>
      <c r="E593" s="8">
        <v>0</v>
      </c>
      <c r="F593" t="s">
        <v>8220</v>
      </c>
      <c r="G593" t="s">
        <v>8229</v>
      </c>
      <c r="H593" t="s">
        <v>8248</v>
      </c>
      <c r="I593">
        <v>1480185673</v>
      </c>
      <c r="J593">
        <v>1476294073</v>
      </c>
      <c r="K593" t="b">
        <v>0</v>
      </c>
      <c r="L593">
        <v>0</v>
      </c>
      <c r="M593" t="b">
        <v>0</v>
      </c>
      <c r="N593" t="s">
        <v>8282</v>
      </c>
      <c r="O593" t="s">
        <v>8334</v>
      </c>
      <c r="P593" t="s">
        <v>8335</v>
      </c>
      <c r="Q593">
        <f t="shared" si="55"/>
        <v>0</v>
      </c>
      <c r="R593">
        <f t="shared" si="54"/>
        <v>0</v>
      </c>
      <c r="S593" s="12">
        <f t="shared" si="56"/>
        <v>42655.736956018518</v>
      </c>
      <c r="T593" s="12">
        <f t="shared" si="57"/>
        <v>42700.778622685189</v>
      </c>
      <c r="U593">
        <f t="shared" si="58"/>
        <v>2016</v>
      </c>
      <c r="V593" s="18">
        <f t="shared" si="59"/>
        <v>45.041666666666664</v>
      </c>
    </row>
    <row r="594" spans="1:22" ht="45" x14ac:dyDescent="0.25">
      <c r="A594">
        <v>2413</v>
      </c>
      <c r="B594" s="3" t="s">
        <v>2414</v>
      </c>
      <c r="C594" s="3" t="s">
        <v>6523</v>
      </c>
      <c r="D594" s="6">
        <v>3000</v>
      </c>
      <c r="E594" s="8">
        <v>25</v>
      </c>
      <c r="F594" t="s">
        <v>8220</v>
      </c>
      <c r="G594" t="s">
        <v>8223</v>
      </c>
      <c r="H594" t="s">
        <v>8245</v>
      </c>
      <c r="I594">
        <v>1401579000</v>
      </c>
      <c r="J594">
        <v>1398911882</v>
      </c>
      <c r="K594" t="b">
        <v>0</v>
      </c>
      <c r="L594">
        <v>3</v>
      </c>
      <c r="M594" t="b">
        <v>0</v>
      </c>
      <c r="N594" t="s">
        <v>8282</v>
      </c>
      <c r="O594" t="s">
        <v>8334</v>
      </c>
      <c r="P594" t="s">
        <v>8335</v>
      </c>
      <c r="Q594">
        <f t="shared" si="55"/>
        <v>1</v>
      </c>
      <c r="R594">
        <f t="shared" si="54"/>
        <v>8.33</v>
      </c>
      <c r="S594" s="12">
        <f t="shared" si="56"/>
        <v>41760.10974537037</v>
      </c>
      <c r="T594" s="12">
        <f t="shared" si="57"/>
        <v>41790.979166666664</v>
      </c>
      <c r="U594">
        <f t="shared" si="58"/>
        <v>2014</v>
      </c>
      <c r="V594" s="18">
        <f t="shared" si="59"/>
        <v>30.869421296296295</v>
      </c>
    </row>
    <row r="595" spans="1:22" ht="60" x14ac:dyDescent="0.25">
      <c r="A595">
        <v>2414</v>
      </c>
      <c r="B595" s="3" t="s">
        <v>2415</v>
      </c>
      <c r="C595" s="3" t="s">
        <v>6524</v>
      </c>
      <c r="D595" s="6">
        <v>15000</v>
      </c>
      <c r="E595" s="8">
        <v>460</v>
      </c>
      <c r="F595" t="s">
        <v>8220</v>
      </c>
      <c r="G595" t="s">
        <v>8223</v>
      </c>
      <c r="H595" t="s">
        <v>8245</v>
      </c>
      <c r="I595">
        <v>1440215940</v>
      </c>
      <c r="J595">
        <v>1436805660</v>
      </c>
      <c r="K595" t="b">
        <v>0</v>
      </c>
      <c r="L595">
        <v>13</v>
      </c>
      <c r="M595" t="b">
        <v>0</v>
      </c>
      <c r="N595" t="s">
        <v>8282</v>
      </c>
      <c r="O595" t="s">
        <v>8334</v>
      </c>
      <c r="P595" t="s">
        <v>8335</v>
      </c>
      <c r="Q595">
        <f t="shared" si="55"/>
        <v>3</v>
      </c>
      <c r="R595">
        <f t="shared" si="54"/>
        <v>35.380000000000003</v>
      </c>
      <c r="S595" s="12">
        <f t="shared" si="56"/>
        <v>42198.695138888885</v>
      </c>
      <c r="T595" s="12">
        <f t="shared" si="57"/>
        <v>42238.165972222225</v>
      </c>
      <c r="U595">
        <f t="shared" si="58"/>
        <v>2015</v>
      </c>
      <c r="V595" s="18">
        <f t="shared" si="59"/>
        <v>39.470833333333331</v>
      </c>
    </row>
    <row r="596" spans="1:22" ht="45" x14ac:dyDescent="0.25">
      <c r="A596">
        <v>2415</v>
      </c>
      <c r="B596" s="3" t="s">
        <v>2416</v>
      </c>
      <c r="C596" s="3" t="s">
        <v>6525</v>
      </c>
      <c r="D596" s="6">
        <v>60000</v>
      </c>
      <c r="E596" s="8">
        <v>335</v>
      </c>
      <c r="F596" t="s">
        <v>8220</v>
      </c>
      <c r="G596" t="s">
        <v>8223</v>
      </c>
      <c r="H596" t="s">
        <v>8245</v>
      </c>
      <c r="I596">
        <v>1468615346</v>
      </c>
      <c r="J596">
        <v>1466023346</v>
      </c>
      <c r="K596" t="b">
        <v>0</v>
      </c>
      <c r="L596">
        <v>6</v>
      </c>
      <c r="M596" t="b">
        <v>0</v>
      </c>
      <c r="N596" t="s">
        <v>8282</v>
      </c>
      <c r="O596" t="s">
        <v>8334</v>
      </c>
      <c r="P596" t="s">
        <v>8335</v>
      </c>
      <c r="Q596">
        <f t="shared" si="55"/>
        <v>1</v>
      </c>
      <c r="R596">
        <f t="shared" si="54"/>
        <v>55.83</v>
      </c>
      <c r="S596" s="12">
        <f t="shared" si="56"/>
        <v>42536.862800925926</v>
      </c>
      <c r="T596" s="12">
        <f t="shared" si="57"/>
        <v>42566.862800925926</v>
      </c>
      <c r="U596">
        <f t="shared" si="58"/>
        <v>2016</v>
      </c>
      <c r="V596" s="18">
        <f t="shared" si="59"/>
        <v>30</v>
      </c>
    </row>
    <row r="597" spans="1:22" ht="60" x14ac:dyDescent="0.25">
      <c r="A597">
        <v>2416</v>
      </c>
      <c r="B597" s="3" t="s">
        <v>2417</v>
      </c>
      <c r="C597" s="3" t="s">
        <v>6526</v>
      </c>
      <c r="D597" s="6">
        <v>20000</v>
      </c>
      <c r="E597" s="8">
        <v>5</v>
      </c>
      <c r="F597" t="s">
        <v>8220</v>
      </c>
      <c r="G597" t="s">
        <v>8223</v>
      </c>
      <c r="H597" t="s">
        <v>8245</v>
      </c>
      <c r="I597">
        <v>1426345200</v>
      </c>
      <c r="J597">
        <v>1421343743</v>
      </c>
      <c r="K597" t="b">
        <v>0</v>
      </c>
      <c r="L597">
        <v>1</v>
      </c>
      <c r="M597" t="b">
        <v>0</v>
      </c>
      <c r="N597" t="s">
        <v>8282</v>
      </c>
      <c r="O597" t="s">
        <v>8334</v>
      </c>
      <c r="P597" t="s">
        <v>8335</v>
      </c>
      <c r="Q597">
        <f t="shared" si="55"/>
        <v>0</v>
      </c>
      <c r="R597">
        <f t="shared" si="54"/>
        <v>5</v>
      </c>
      <c r="S597" s="12">
        <f t="shared" si="56"/>
        <v>42019.737766203703</v>
      </c>
      <c r="T597" s="12">
        <f t="shared" si="57"/>
        <v>42077.625</v>
      </c>
      <c r="U597">
        <f t="shared" si="58"/>
        <v>2015</v>
      </c>
      <c r="V597" s="18">
        <f t="shared" si="59"/>
        <v>57.8872337962963</v>
      </c>
    </row>
    <row r="598" spans="1:22" ht="60" x14ac:dyDescent="0.25">
      <c r="A598">
        <v>2417</v>
      </c>
      <c r="B598" s="3" t="s">
        <v>2418</v>
      </c>
      <c r="C598" s="3" t="s">
        <v>6527</v>
      </c>
      <c r="D598" s="6">
        <v>1000</v>
      </c>
      <c r="E598" s="8">
        <v>0</v>
      </c>
      <c r="F598" t="s">
        <v>8220</v>
      </c>
      <c r="G598" t="s">
        <v>8223</v>
      </c>
      <c r="H598" t="s">
        <v>8245</v>
      </c>
      <c r="I598">
        <v>1407705187</v>
      </c>
      <c r="J598">
        <v>1405113187</v>
      </c>
      <c r="K598" t="b">
        <v>0</v>
      </c>
      <c r="L598">
        <v>0</v>
      </c>
      <c r="M598" t="b">
        <v>0</v>
      </c>
      <c r="N598" t="s">
        <v>8282</v>
      </c>
      <c r="O598" t="s">
        <v>8334</v>
      </c>
      <c r="P598" t="s">
        <v>8335</v>
      </c>
      <c r="Q598">
        <f t="shared" si="55"/>
        <v>0</v>
      </c>
      <c r="R598">
        <f t="shared" si="54"/>
        <v>0</v>
      </c>
      <c r="S598" s="12">
        <f t="shared" si="56"/>
        <v>41831.884108796294</v>
      </c>
      <c r="T598" s="12">
        <f t="shared" si="57"/>
        <v>41861.884108796294</v>
      </c>
      <c r="U598">
        <f t="shared" si="58"/>
        <v>2014</v>
      </c>
      <c r="V598" s="18">
        <f t="shared" si="59"/>
        <v>30</v>
      </c>
    </row>
    <row r="599" spans="1:22" x14ac:dyDescent="0.25">
      <c r="A599">
        <v>2418</v>
      </c>
      <c r="B599" s="3" t="s">
        <v>2419</v>
      </c>
      <c r="C599" s="3" t="s">
        <v>6528</v>
      </c>
      <c r="D599" s="6">
        <v>25000</v>
      </c>
      <c r="E599" s="8">
        <v>5</v>
      </c>
      <c r="F599" t="s">
        <v>8220</v>
      </c>
      <c r="G599" t="s">
        <v>8223</v>
      </c>
      <c r="H599" t="s">
        <v>8245</v>
      </c>
      <c r="I599">
        <v>1427225644</v>
      </c>
      <c r="J599">
        <v>1422045244</v>
      </c>
      <c r="K599" t="b">
        <v>0</v>
      </c>
      <c r="L599">
        <v>5</v>
      </c>
      <c r="M599" t="b">
        <v>0</v>
      </c>
      <c r="N599" t="s">
        <v>8282</v>
      </c>
      <c r="O599" t="s">
        <v>8334</v>
      </c>
      <c r="P599" t="s">
        <v>8335</v>
      </c>
      <c r="Q599">
        <f t="shared" si="55"/>
        <v>0</v>
      </c>
      <c r="R599">
        <f t="shared" si="54"/>
        <v>1</v>
      </c>
      <c r="S599" s="12">
        <f t="shared" si="56"/>
        <v>42027.856990740736</v>
      </c>
      <c r="T599" s="12">
        <f t="shared" si="57"/>
        <v>42087.815324074079</v>
      </c>
      <c r="U599">
        <f t="shared" si="58"/>
        <v>2015</v>
      </c>
      <c r="V599" s="18">
        <f t="shared" si="59"/>
        <v>59.958333333333336</v>
      </c>
    </row>
    <row r="600" spans="1:22" ht="60" x14ac:dyDescent="0.25">
      <c r="A600">
        <v>2419</v>
      </c>
      <c r="B600" s="3" t="s">
        <v>2420</v>
      </c>
      <c r="C600" s="3" t="s">
        <v>6529</v>
      </c>
      <c r="D600" s="6">
        <v>3000</v>
      </c>
      <c r="E600" s="8">
        <v>0</v>
      </c>
      <c r="F600" t="s">
        <v>8220</v>
      </c>
      <c r="G600" t="s">
        <v>8223</v>
      </c>
      <c r="H600" t="s">
        <v>8245</v>
      </c>
      <c r="I600">
        <v>1424281389</v>
      </c>
      <c r="J600">
        <v>1419097389</v>
      </c>
      <c r="K600" t="b">
        <v>0</v>
      </c>
      <c r="L600">
        <v>0</v>
      </c>
      <c r="M600" t="b">
        <v>0</v>
      </c>
      <c r="N600" t="s">
        <v>8282</v>
      </c>
      <c r="O600" t="s">
        <v>8334</v>
      </c>
      <c r="P600" t="s">
        <v>8335</v>
      </c>
      <c r="Q600">
        <f t="shared" si="55"/>
        <v>0</v>
      </c>
      <c r="R600">
        <f t="shared" si="54"/>
        <v>0</v>
      </c>
      <c r="S600" s="12">
        <f t="shared" si="56"/>
        <v>41993.738298611104</v>
      </c>
      <c r="T600" s="12">
        <f t="shared" si="57"/>
        <v>42053.738298611104</v>
      </c>
      <c r="U600">
        <f t="shared" si="58"/>
        <v>2014</v>
      </c>
      <c r="V600" s="18">
        <f t="shared" si="59"/>
        <v>60</v>
      </c>
    </row>
    <row r="601" spans="1:22" ht="45" x14ac:dyDescent="0.25">
      <c r="A601">
        <v>2420</v>
      </c>
      <c r="B601" s="3" t="s">
        <v>2421</v>
      </c>
      <c r="C601" s="3" t="s">
        <v>6530</v>
      </c>
      <c r="D601" s="6">
        <v>16870</v>
      </c>
      <c r="E601" s="8">
        <v>2501</v>
      </c>
      <c r="F601" t="s">
        <v>8220</v>
      </c>
      <c r="G601" t="s">
        <v>8223</v>
      </c>
      <c r="H601" t="s">
        <v>8245</v>
      </c>
      <c r="I601">
        <v>1415583695</v>
      </c>
      <c r="J601">
        <v>1410396095</v>
      </c>
      <c r="K601" t="b">
        <v>0</v>
      </c>
      <c r="L601">
        <v>36</v>
      </c>
      <c r="M601" t="b">
        <v>0</v>
      </c>
      <c r="N601" t="s">
        <v>8282</v>
      </c>
      <c r="O601" t="s">
        <v>8334</v>
      </c>
      <c r="P601" t="s">
        <v>8335</v>
      </c>
      <c r="Q601">
        <f t="shared" si="55"/>
        <v>15</v>
      </c>
      <c r="R601">
        <f t="shared" si="54"/>
        <v>69.47</v>
      </c>
      <c r="S601" s="12">
        <f t="shared" si="56"/>
        <v>41893.028877314813</v>
      </c>
      <c r="T601" s="12">
        <f t="shared" si="57"/>
        <v>41953.070543981477</v>
      </c>
      <c r="U601">
        <f t="shared" si="58"/>
        <v>2014</v>
      </c>
      <c r="V601" s="18">
        <f t="shared" si="59"/>
        <v>60.041666666666664</v>
      </c>
    </row>
    <row r="602" spans="1:22" ht="30" x14ac:dyDescent="0.25">
      <c r="A602">
        <v>2421</v>
      </c>
      <c r="B602" s="3" t="s">
        <v>2422</v>
      </c>
      <c r="C602" s="3" t="s">
        <v>6531</v>
      </c>
      <c r="D602" s="6">
        <v>6000</v>
      </c>
      <c r="E602" s="8">
        <v>1</v>
      </c>
      <c r="F602" t="s">
        <v>8220</v>
      </c>
      <c r="G602" t="s">
        <v>8223</v>
      </c>
      <c r="H602" t="s">
        <v>8245</v>
      </c>
      <c r="I602">
        <v>1424536196</v>
      </c>
      <c r="J602">
        <v>1421944196</v>
      </c>
      <c r="K602" t="b">
        <v>0</v>
      </c>
      <c r="L602">
        <v>1</v>
      </c>
      <c r="M602" t="b">
        <v>0</v>
      </c>
      <c r="N602" t="s">
        <v>8282</v>
      </c>
      <c r="O602" t="s">
        <v>8334</v>
      </c>
      <c r="P602" t="s">
        <v>8335</v>
      </c>
      <c r="Q602">
        <f t="shared" si="55"/>
        <v>0</v>
      </c>
      <c r="R602">
        <f t="shared" si="54"/>
        <v>1</v>
      </c>
      <c r="S602" s="12">
        <f t="shared" si="56"/>
        <v>42026.687453703707</v>
      </c>
      <c r="T602" s="12">
        <f t="shared" si="57"/>
        <v>42056.687453703707</v>
      </c>
      <c r="U602">
        <f t="shared" si="58"/>
        <v>2015</v>
      </c>
      <c r="V602" s="18">
        <f t="shared" si="59"/>
        <v>30</v>
      </c>
    </row>
    <row r="603" spans="1:22" ht="30" x14ac:dyDescent="0.25">
      <c r="A603">
        <v>2422</v>
      </c>
      <c r="B603" s="3" t="s">
        <v>2423</v>
      </c>
      <c r="C603" s="3" t="s">
        <v>6532</v>
      </c>
      <c r="D603" s="6">
        <v>500</v>
      </c>
      <c r="E603" s="8">
        <v>1</v>
      </c>
      <c r="F603" t="s">
        <v>8220</v>
      </c>
      <c r="G603" t="s">
        <v>8223</v>
      </c>
      <c r="H603" t="s">
        <v>8245</v>
      </c>
      <c r="I603">
        <v>1426091036</v>
      </c>
      <c r="J603">
        <v>1423502636</v>
      </c>
      <c r="K603" t="b">
        <v>0</v>
      </c>
      <c r="L603">
        <v>1</v>
      </c>
      <c r="M603" t="b">
        <v>0</v>
      </c>
      <c r="N603" t="s">
        <v>8282</v>
      </c>
      <c r="O603" t="s">
        <v>8334</v>
      </c>
      <c r="P603" t="s">
        <v>8335</v>
      </c>
      <c r="Q603">
        <f t="shared" si="55"/>
        <v>0</v>
      </c>
      <c r="R603">
        <f t="shared" si="54"/>
        <v>1</v>
      </c>
      <c r="S603" s="12">
        <f t="shared" si="56"/>
        <v>42044.724953703699</v>
      </c>
      <c r="T603" s="12">
        <f t="shared" si="57"/>
        <v>42074.683287037042</v>
      </c>
      <c r="U603">
        <f t="shared" si="58"/>
        <v>2015</v>
      </c>
      <c r="V603" s="18">
        <f t="shared" si="59"/>
        <v>29.958333333333332</v>
      </c>
    </row>
    <row r="604" spans="1:22" ht="45" x14ac:dyDescent="0.25">
      <c r="A604">
        <v>2423</v>
      </c>
      <c r="B604" s="3" t="s">
        <v>2424</v>
      </c>
      <c r="C604" s="3" t="s">
        <v>6533</v>
      </c>
      <c r="D604" s="6">
        <v>60000</v>
      </c>
      <c r="E604" s="8">
        <v>8</v>
      </c>
      <c r="F604" t="s">
        <v>8220</v>
      </c>
      <c r="G604" t="s">
        <v>8223</v>
      </c>
      <c r="H604" t="s">
        <v>8245</v>
      </c>
      <c r="I604">
        <v>1420044890</v>
      </c>
      <c r="J604">
        <v>1417452890</v>
      </c>
      <c r="K604" t="b">
        <v>0</v>
      </c>
      <c r="L604">
        <v>1</v>
      </c>
      <c r="M604" t="b">
        <v>0</v>
      </c>
      <c r="N604" t="s">
        <v>8282</v>
      </c>
      <c r="O604" t="s">
        <v>8334</v>
      </c>
      <c r="P604" t="s">
        <v>8335</v>
      </c>
      <c r="Q604">
        <f t="shared" si="55"/>
        <v>0</v>
      </c>
      <c r="R604">
        <f t="shared" si="54"/>
        <v>8</v>
      </c>
      <c r="S604" s="12">
        <f t="shared" si="56"/>
        <v>41974.704745370371</v>
      </c>
      <c r="T604" s="12">
        <f t="shared" si="57"/>
        <v>42004.704745370371</v>
      </c>
      <c r="U604">
        <f t="shared" si="58"/>
        <v>2014</v>
      </c>
      <c r="V604" s="18">
        <f t="shared" si="59"/>
        <v>30</v>
      </c>
    </row>
    <row r="605" spans="1:22" ht="30" x14ac:dyDescent="0.25">
      <c r="A605">
        <v>2424</v>
      </c>
      <c r="B605" s="3" t="s">
        <v>2425</v>
      </c>
      <c r="C605" s="3" t="s">
        <v>6534</v>
      </c>
      <c r="D605" s="6">
        <v>25000</v>
      </c>
      <c r="E605" s="8">
        <v>310</v>
      </c>
      <c r="F605" t="s">
        <v>8220</v>
      </c>
      <c r="G605" t="s">
        <v>8223</v>
      </c>
      <c r="H605" t="s">
        <v>8245</v>
      </c>
      <c r="I605">
        <v>1414445108</v>
      </c>
      <c r="J605">
        <v>1411853108</v>
      </c>
      <c r="K605" t="b">
        <v>0</v>
      </c>
      <c r="L605">
        <v>9</v>
      </c>
      <c r="M605" t="b">
        <v>0</v>
      </c>
      <c r="N605" t="s">
        <v>8282</v>
      </c>
      <c r="O605" t="s">
        <v>8334</v>
      </c>
      <c r="P605" t="s">
        <v>8335</v>
      </c>
      <c r="Q605">
        <f t="shared" si="55"/>
        <v>1</v>
      </c>
      <c r="R605">
        <f t="shared" si="54"/>
        <v>34.44</v>
      </c>
      <c r="S605" s="12">
        <f t="shared" si="56"/>
        <v>41909.892453703702</v>
      </c>
      <c r="T605" s="12">
        <f t="shared" si="57"/>
        <v>41939.892453703702</v>
      </c>
      <c r="U605">
        <f t="shared" si="58"/>
        <v>2014</v>
      </c>
      <c r="V605" s="18">
        <f t="shared" si="59"/>
        <v>30</v>
      </c>
    </row>
    <row r="606" spans="1:22" ht="60" x14ac:dyDescent="0.25">
      <c r="A606">
        <v>2425</v>
      </c>
      <c r="B606" s="3" t="s">
        <v>2426</v>
      </c>
      <c r="C606" s="3" t="s">
        <v>6535</v>
      </c>
      <c r="D606" s="6">
        <v>3500</v>
      </c>
      <c r="E606" s="8">
        <v>1</v>
      </c>
      <c r="F606" t="s">
        <v>8220</v>
      </c>
      <c r="G606" t="s">
        <v>8223</v>
      </c>
      <c r="H606" t="s">
        <v>8245</v>
      </c>
      <c r="I606">
        <v>1464386640</v>
      </c>
      <c r="J606">
        <v>1463090149</v>
      </c>
      <c r="K606" t="b">
        <v>0</v>
      </c>
      <c r="L606">
        <v>1</v>
      </c>
      <c r="M606" t="b">
        <v>0</v>
      </c>
      <c r="N606" t="s">
        <v>8282</v>
      </c>
      <c r="O606" t="s">
        <v>8334</v>
      </c>
      <c r="P606" t="s">
        <v>8335</v>
      </c>
      <c r="Q606">
        <f t="shared" si="55"/>
        <v>0</v>
      </c>
      <c r="R606">
        <f t="shared" si="54"/>
        <v>1</v>
      </c>
      <c r="S606" s="12">
        <f t="shared" si="56"/>
        <v>42502.913761574076</v>
      </c>
      <c r="T606" s="12">
        <f t="shared" si="57"/>
        <v>42517.919444444444</v>
      </c>
      <c r="U606">
        <f t="shared" si="58"/>
        <v>2016</v>
      </c>
      <c r="V606" s="18">
        <f t="shared" si="59"/>
        <v>15.005682870370372</v>
      </c>
    </row>
    <row r="607" spans="1:22" ht="45" x14ac:dyDescent="0.25">
      <c r="A607">
        <v>2426</v>
      </c>
      <c r="B607" s="3" t="s">
        <v>2427</v>
      </c>
      <c r="C607" s="3" t="s">
        <v>6536</v>
      </c>
      <c r="D607" s="6">
        <v>20000</v>
      </c>
      <c r="E607" s="8">
        <v>0</v>
      </c>
      <c r="F607" t="s">
        <v>8220</v>
      </c>
      <c r="G607" t="s">
        <v>8223</v>
      </c>
      <c r="H607" t="s">
        <v>8245</v>
      </c>
      <c r="I607">
        <v>1439006692</v>
      </c>
      <c r="J607">
        <v>1433822692</v>
      </c>
      <c r="K607" t="b">
        <v>0</v>
      </c>
      <c r="L607">
        <v>0</v>
      </c>
      <c r="M607" t="b">
        <v>0</v>
      </c>
      <c r="N607" t="s">
        <v>8282</v>
      </c>
      <c r="O607" t="s">
        <v>8334</v>
      </c>
      <c r="P607" t="s">
        <v>8335</v>
      </c>
      <c r="Q607">
        <f t="shared" si="55"/>
        <v>0</v>
      </c>
      <c r="R607">
        <f t="shared" si="54"/>
        <v>0</v>
      </c>
      <c r="S607" s="12">
        <f t="shared" si="56"/>
        <v>42164.170046296291</v>
      </c>
      <c r="T607" s="12">
        <f t="shared" si="57"/>
        <v>42224.170046296291</v>
      </c>
      <c r="U607">
        <f t="shared" si="58"/>
        <v>2015</v>
      </c>
      <c r="V607" s="18">
        <f t="shared" si="59"/>
        <v>60</v>
      </c>
    </row>
    <row r="608" spans="1:22" ht="30" x14ac:dyDescent="0.25">
      <c r="A608">
        <v>2427</v>
      </c>
      <c r="B608" s="3" t="s">
        <v>2428</v>
      </c>
      <c r="C608" s="3" t="s">
        <v>6537</v>
      </c>
      <c r="D608" s="6">
        <v>50000</v>
      </c>
      <c r="E608" s="8">
        <v>1</v>
      </c>
      <c r="F608" t="s">
        <v>8220</v>
      </c>
      <c r="G608" t="s">
        <v>8223</v>
      </c>
      <c r="H608" t="s">
        <v>8245</v>
      </c>
      <c r="I608">
        <v>1458715133</v>
      </c>
      <c r="J608">
        <v>1455262733</v>
      </c>
      <c r="K608" t="b">
        <v>0</v>
      </c>
      <c r="L608">
        <v>1</v>
      </c>
      <c r="M608" t="b">
        <v>0</v>
      </c>
      <c r="N608" t="s">
        <v>8282</v>
      </c>
      <c r="O608" t="s">
        <v>8334</v>
      </c>
      <c r="P608" t="s">
        <v>8335</v>
      </c>
      <c r="Q608">
        <f t="shared" si="55"/>
        <v>0</v>
      </c>
      <c r="R608">
        <f t="shared" si="54"/>
        <v>1</v>
      </c>
      <c r="S608" s="12">
        <f t="shared" si="56"/>
        <v>42412.318668981476</v>
      </c>
      <c r="T608" s="12">
        <f t="shared" si="57"/>
        <v>42452.277002314819</v>
      </c>
      <c r="U608">
        <f t="shared" si="58"/>
        <v>2016</v>
      </c>
      <c r="V608" s="18">
        <f t="shared" si="59"/>
        <v>39.958333333333336</v>
      </c>
    </row>
    <row r="609" spans="1:22" ht="45" x14ac:dyDescent="0.25">
      <c r="A609">
        <v>2428</v>
      </c>
      <c r="B609" s="3" t="s">
        <v>2429</v>
      </c>
      <c r="C609" s="3" t="s">
        <v>6538</v>
      </c>
      <c r="D609" s="6">
        <v>35000</v>
      </c>
      <c r="E609" s="8">
        <v>1</v>
      </c>
      <c r="F609" t="s">
        <v>8220</v>
      </c>
      <c r="G609" t="s">
        <v>8223</v>
      </c>
      <c r="H609" t="s">
        <v>8245</v>
      </c>
      <c r="I609">
        <v>1426182551</v>
      </c>
      <c r="J609">
        <v>1423594151</v>
      </c>
      <c r="K609" t="b">
        <v>0</v>
      </c>
      <c r="L609">
        <v>1</v>
      </c>
      <c r="M609" t="b">
        <v>0</v>
      </c>
      <c r="N609" t="s">
        <v>8282</v>
      </c>
      <c r="O609" t="s">
        <v>8334</v>
      </c>
      <c r="P609" t="s">
        <v>8335</v>
      </c>
      <c r="Q609">
        <f t="shared" si="55"/>
        <v>0</v>
      </c>
      <c r="R609">
        <f t="shared" si="54"/>
        <v>1</v>
      </c>
      <c r="S609" s="12">
        <f t="shared" si="56"/>
        <v>42045.784155092595</v>
      </c>
      <c r="T609" s="12">
        <f t="shared" si="57"/>
        <v>42075.742488425924</v>
      </c>
      <c r="U609">
        <f t="shared" si="58"/>
        <v>2015</v>
      </c>
      <c r="V609" s="18">
        <f t="shared" si="59"/>
        <v>29.958333333333332</v>
      </c>
    </row>
    <row r="610" spans="1:22" ht="45" x14ac:dyDescent="0.25">
      <c r="A610">
        <v>2429</v>
      </c>
      <c r="B610" s="3" t="s">
        <v>2430</v>
      </c>
      <c r="C610" s="3" t="s">
        <v>6539</v>
      </c>
      <c r="D610" s="6">
        <v>140000</v>
      </c>
      <c r="E610" s="8">
        <v>2005</v>
      </c>
      <c r="F610" t="s">
        <v>8220</v>
      </c>
      <c r="G610" t="s">
        <v>8233</v>
      </c>
      <c r="H610" t="s">
        <v>8253</v>
      </c>
      <c r="I610">
        <v>1486313040</v>
      </c>
      <c r="J610">
        <v>1483131966</v>
      </c>
      <c r="K610" t="b">
        <v>0</v>
      </c>
      <c r="L610">
        <v>4</v>
      </c>
      <c r="M610" t="b">
        <v>0</v>
      </c>
      <c r="N610" t="s">
        <v>8282</v>
      </c>
      <c r="O610" t="s">
        <v>8334</v>
      </c>
      <c r="P610" t="s">
        <v>8335</v>
      </c>
      <c r="Q610">
        <f t="shared" si="55"/>
        <v>1</v>
      </c>
      <c r="R610">
        <f t="shared" si="54"/>
        <v>501.25</v>
      </c>
      <c r="S610" s="12">
        <f t="shared" si="56"/>
        <v>42734.879236111112</v>
      </c>
      <c r="T610" s="12">
        <f t="shared" si="57"/>
        <v>42771.697222222225</v>
      </c>
      <c r="U610">
        <f t="shared" si="58"/>
        <v>2016</v>
      </c>
      <c r="V610" s="18">
        <f t="shared" si="59"/>
        <v>36.817986111111111</v>
      </c>
    </row>
    <row r="611" spans="1:22" ht="60" x14ac:dyDescent="0.25">
      <c r="A611">
        <v>2430</v>
      </c>
      <c r="B611" s="3" t="s">
        <v>2431</v>
      </c>
      <c r="C611" s="3" t="s">
        <v>6540</v>
      </c>
      <c r="D611" s="6">
        <v>3000</v>
      </c>
      <c r="E611" s="8">
        <v>21</v>
      </c>
      <c r="F611" t="s">
        <v>8220</v>
      </c>
      <c r="G611" t="s">
        <v>8223</v>
      </c>
      <c r="H611" t="s">
        <v>8245</v>
      </c>
      <c r="I611">
        <v>1455246504</v>
      </c>
      <c r="J611">
        <v>1452654504</v>
      </c>
      <c r="K611" t="b">
        <v>0</v>
      </c>
      <c r="L611">
        <v>2</v>
      </c>
      <c r="M611" t="b">
        <v>0</v>
      </c>
      <c r="N611" t="s">
        <v>8282</v>
      </c>
      <c r="O611" t="s">
        <v>8334</v>
      </c>
      <c r="P611" t="s">
        <v>8335</v>
      </c>
      <c r="Q611">
        <f t="shared" si="55"/>
        <v>1</v>
      </c>
      <c r="R611">
        <f t="shared" si="54"/>
        <v>10.5</v>
      </c>
      <c r="S611" s="12">
        <f t="shared" si="56"/>
        <v>42382.130833333329</v>
      </c>
      <c r="T611" s="12">
        <f t="shared" si="57"/>
        <v>42412.130833333329</v>
      </c>
      <c r="U611">
        <f t="shared" si="58"/>
        <v>2016</v>
      </c>
      <c r="V611" s="18">
        <f t="shared" si="59"/>
        <v>30</v>
      </c>
    </row>
    <row r="612" spans="1:22" ht="30" x14ac:dyDescent="0.25">
      <c r="A612">
        <v>2431</v>
      </c>
      <c r="B612" s="3" t="s">
        <v>2432</v>
      </c>
      <c r="C612" s="3" t="s">
        <v>6541</v>
      </c>
      <c r="D612" s="6">
        <v>100000</v>
      </c>
      <c r="E612" s="8">
        <v>2</v>
      </c>
      <c r="F612" t="s">
        <v>8220</v>
      </c>
      <c r="G612" t="s">
        <v>8223</v>
      </c>
      <c r="H612" t="s">
        <v>8245</v>
      </c>
      <c r="I612">
        <v>1467080613</v>
      </c>
      <c r="J612">
        <v>1461896613</v>
      </c>
      <c r="K612" t="b">
        <v>0</v>
      </c>
      <c r="L612">
        <v>2</v>
      </c>
      <c r="M612" t="b">
        <v>0</v>
      </c>
      <c r="N612" t="s">
        <v>8282</v>
      </c>
      <c r="O612" t="s">
        <v>8334</v>
      </c>
      <c r="P612" t="s">
        <v>8335</v>
      </c>
      <c r="Q612">
        <f t="shared" si="55"/>
        <v>0</v>
      </c>
      <c r="R612">
        <f t="shared" si="54"/>
        <v>1</v>
      </c>
      <c r="S612" s="12">
        <f t="shared" si="56"/>
        <v>42489.099687499998</v>
      </c>
      <c r="T612" s="12">
        <f t="shared" si="57"/>
        <v>42549.099687499998</v>
      </c>
      <c r="U612">
        <f t="shared" si="58"/>
        <v>2016</v>
      </c>
      <c r="V612" s="18">
        <f t="shared" si="59"/>
        <v>60</v>
      </c>
    </row>
    <row r="613" spans="1:22" ht="45" x14ac:dyDescent="0.25">
      <c r="A613">
        <v>2432</v>
      </c>
      <c r="B613" s="3" t="s">
        <v>2433</v>
      </c>
      <c r="C613" s="3" t="s">
        <v>6542</v>
      </c>
      <c r="D613" s="6">
        <v>14000</v>
      </c>
      <c r="E613" s="8">
        <v>2</v>
      </c>
      <c r="F613" t="s">
        <v>8220</v>
      </c>
      <c r="G613" t="s">
        <v>8223</v>
      </c>
      <c r="H613" t="s">
        <v>8245</v>
      </c>
      <c r="I613">
        <v>1425791697</v>
      </c>
      <c r="J613">
        <v>1423199697</v>
      </c>
      <c r="K613" t="b">
        <v>0</v>
      </c>
      <c r="L613">
        <v>2</v>
      </c>
      <c r="M613" t="b">
        <v>0</v>
      </c>
      <c r="N613" t="s">
        <v>8282</v>
      </c>
      <c r="O613" t="s">
        <v>8334</v>
      </c>
      <c r="P613" t="s">
        <v>8335</v>
      </c>
      <c r="Q613">
        <f t="shared" si="55"/>
        <v>0</v>
      </c>
      <c r="R613">
        <f t="shared" si="54"/>
        <v>1</v>
      </c>
      <c r="S613" s="12">
        <f t="shared" si="56"/>
        <v>42041.218715277777</v>
      </c>
      <c r="T613" s="12">
        <f t="shared" si="57"/>
        <v>42071.218715277777</v>
      </c>
      <c r="U613">
        <f t="shared" si="58"/>
        <v>2015</v>
      </c>
      <c r="V613" s="18">
        <f t="shared" si="59"/>
        <v>30</v>
      </c>
    </row>
    <row r="614" spans="1:22" ht="60" x14ac:dyDescent="0.25">
      <c r="A614">
        <v>2433</v>
      </c>
      <c r="B614" s="3" t="s">
        <v>2434</v>
      </c>
      <c r="C614" s="3" t="s">
        <v>6543</v>
      </c>
      <c r="D614" s="6">
        <v>10000</v>
      </c>
      <c r="E614" s="8">
        <v>0</v>
      </c>
      <c r="F614" t="s">
        <v>8220</v>
      </c>
      <c r="G614" t="s">
        <v>8223</v>
      </c>
      <c r="H614" t="s">
        <v>8245</v>
      </c>
      <c r="I614">
        <v>1456608943</v>
      </c>
      <c r="J614">
        <v>1454016943</v>
      </c>
      <c r="K614" t="b">
        <v>0</v>
      </c>
      <c r="L614">
        <v>0</v>
      </c>
      <c r="M614" t="b">
        <v>0</v>
      </c>
      <c r="N614" t="s">
        <v>8282</v>
      </c>
      <c r="O614" t="s">
        <v>8334</v>
      </c>
      <c r="P614" t="s">
        <v>8335</v>
      </c>
      <c r="Q614">
        <f t="shared" si="55"/>
        <v>0</v>
      </c>
      <c r="R614">
        <f t="shared" si="54"/>
        <v>0</v>
      </c>
      <c r="S614" s="12">
        <f t="shared" si="56"/>
        <v>42397.89980324074</v>
      </c>
      <c r="T614" s="12">
        <f t="shared" si="57"/>
        <v>42427.89980324074</v>
      </c>
      <c r="U614">
        <f t="shared" si="58"/>
        <v>2016</v>
      </c>
      <c r="V614" s="18">
        <f t="shared" si="59"/>
        <v>30</v>
      </c>
    </row>
    <row r="615" spans="1:22" ht="60" x14ac:dyDescent="0.25">
      <c r="A615">
        <v>2434</v>
      </c>
      <c r="B615" s="3" t="s">
        <v>2435</v>
      </c>
      <c r="C615" s="3" t="s">
        <v>6544</v>
      </c>
      <c r="D615" s="6">
        <v>20000</v>
      </c>
      <c r="E615" s="8">
        <v>26</v>
      </c>
      <c r="F615" t="s">
        <v>8220</v>
      </c>
      <c r="G615" t="s">
        <v>8223</v>
      </c>
      <c r="H615" t="s">
        <v>8245</v>
      </c>
      <c r="I615">
        <v>1438662474</v>
      </c>
      <c r="J615">
        <v>1435206474</v>
      </c>
      <c r="K615" t="b">
        <v>0</v>
      </c>
      <c r="L615">
        <v>2</v>
      </c>
      <c r="M615" t="b">
        <v>0</v>
      </c>
      <c r="N615" t="s">
        <v>8282</v>
      </c>
      <c r="O615" t="s">
        <v>8334</v>
      </c>
      <c r="P615" t="s">
        <v>8335</v>
      </c>
      <c r="Q615">
        <f t="shared" si="55"/>
        <v>0</v>
      </c>
      <c r="R615">
        <f t="shared" si="54"/>
        <v>13</v>
      </c>
      <c r="S615" s="12">
        <f t="shared" si="56"/>
        <v>42180.18604166666</v>
      </c>
      <c r="T615" s="12">
        <f t="shared" si="57"/>
        <v>42220.18604166666</v>
      </c>
      <c r="U615">
        <f t="shared" si="58"/>
        <v>2015</v>
      </c>
      <c r="V615" s="18">
        <f t="shared" si="59"/>
        <v>40</v>
      </c>
    </row>
    <row r="616" spans="1:22" ht="45" x14ac:dyDescent="0.25">
      <c r="A616">
        <v>2435</v>
      </c>
      <c r="B616" s="3" t="s">
        <v>2436</v>
      </c>
      <c r="C616" s="3" t="s">
        <v>6545</v>
      </c>
      <c r="D616" s="6">
        <v>250000</v>
      </c>
      <c r="E616" s="8">
        <v>1224</v>
      </c>
      <c r="F616" t="s">
        <v>8220</v>
      </c>
      <c r="G616" t="s">
        <v>8234</v>
      </c>
      <c r="H616" t="s">
        <v>8254</v>
      </c>
      <c r="I616">
        <v>1444027186</v>
      </c>
      <c r="J616">
        <v>1441435186</v>
      </c>
      <c r="K616" t="b">
        <v>0</v>
      </c>
      <c r="L616">
        <v>4</v>
      </c>
      <c r="M616" t="b">
        <v>0</v>
      </c>
      <c r="N616" t="s">
        <v>8282</v>
      </c>
      <c r="O616" t="s">
        <v>8334</v>
      </c>
      <c r="P616" t="s">
        <v>8335</v>
      </c>
      <c r="Q616">
        <f t="shared" si="55"/>
        <v>0</v>
      </c>
      <c r="R616">
        <f t="shared" si="54"/>
        <v>306</v>
      </c>
      <c r="S616" s="12">
        <f t="shared" si="56"/>
        <v>42252.277615740735</v>
      </c>
      <c r="T616" s="12">
        <f t="shared" si="57"/>
        <v>42282.277615740735</v>
      </c>
      <c r="U616">
        <f t="shared" si="58"/>
        <v>2015</v>
      </c>
      <c r="V616" s="18">
        <f t="shared" si="59"/>
        <v>30</v>
      </c>
    </row>
    <row r="617" spans="1:22" ht="60" x14ac:dyDescent="0.25">
      <c r="A617">
        <v>2436</v>
      </c>
      <c r="B617" s="3" t="s">
        <v>2437</v>
      </c>
      <c r="C617" s="3" t="s">
        <v>6546</v>
      </c>
      <c r="D617" s="6">
        <v>117000</v>
      </c>
      <c r="E617" s="8">
        <v>45</v>
      </c>
      <c r="F617" t="s">
        <v>8220</v>
      </c>
      <c r="G617" t="s">
        <v>8228</v>
      </c>
      <c r="H617" t="s">
        <v>8250</v>
      </c>
      <c r="I617">
        <v>1454078770</v>
      </c>
      <c r="J617">
        <v>1448894770</v>
      </c>
      <c r="K617" t="b">
        <v>0</v>
      </c>
      <c r="L617">
        <v>2</v>
      </c>
      <c r="M617" t="b">
        <v>0</v>
      </c>
      <c r="N617" t="s">
        <v>8282</v>
      </c>
      <c r="O617" t="s">
        <v>8334</v>
      </c>
      <c r="P617" t="s">
        <v>8335</v>
      </c>
      <c r="Q617">
        <f t="shared" si="55"/>
        <v>0</v>
      </c>
      <c r="R617">
        <f t="shared" si="54"/>
        <v>22.5</v>
      </c>
      <c r="S617" s="12">
        <f t="shared" si="56"/>
        <v>42338.615393518514</v>
      </c>
      <c r="T617" s="12">
        <f t="shared" si="57"/>
        <v>42398.615393518514</v>
      </c>
      <c r="U617">
        <f t="shared" si="58"/>
        <v>2015</v>
      </c>
      <c r="V617" s="18">
        <f t="shared" si="59"/>
        <v>60</v>
      </c>
    </row>
    <row r="618" spans="1:22" ht="45" x14ac:dyDescent="0.25">
      <c r="A618">
        <v>2437</v>
      </c>
      <c r="B618" s="3" t="s">
        <v>2438</v>
      </c>
      <c r="C618" s="3" t="s">
        <v>6547</v>
      </c>
      <c r="D618" s="6">
        <v>8000</v>
      </c>
      <c r="E618" s="8">
        <v>0</v>
      </c>
      <c r="F618" t="s">
        <v>8220</v>
      </c>
      <c r="G618" t="s">
        <v>8223</v>
      </c>
      <c r="H618" t="s">
        <v>8245</v>
      </c>
      <c r="I618">
        <v>1426615200</v>
      </c>
      <c r="J618">
        <v>1422400188</v>
      </c>
      <c r="K618" t="b">
        <v>0</v>
      </c>
      <c r="L618">
        <v>0</v>
      </c>
      <c r="M618" t="b">
        <v>0</v>
      </c>
      <c r="N618" t="s">
        <v>8282</v>
      </c>
      <c r="O618" t="s">
        <v>8334</v>
      </c>
      <c r="P618" t="s">
        <v>8335</v>
      </c>
      <c r="Q618">
        <f t="shared" si="55"/>
        <v>0</v>
      </c>
      <c r="R618">
        <f t="shared" si="54"/>
        <v>0</v>
      </c>
      <c r="S618" s="12">
        <f t="shared" si="56"/>
        <v>42031.965138888889</v>
      </c>
      <c r="T618" s="12">
        <f t="shared" si="57"/>
        <v>42080.75</v>
      </c>
      <c r="U618">
        <f t="shared" si="58"/>
        <v>2015</v>
      </c>
      <c r="V618" s="18">
        <f t="shared" si="59"/>
        <v>48.784861111111105</v>
      </c>
    </row>
    <row r="619" spans="1:22" ht="60" x14ac:dyDescent="0.25">
      <c r="A619">
        <v>2438</v>
      </c>
      <c r="B619" s="3" t="s">
        <v>2439</v>
      </c>
      <c r="C619" s="3" t="s">
        <v>6548</v>
      </c>
      <c r="D619" s="6">
        <v>15000</v>
      </c>
      <c r="E619" s="8">
        <v>50</v>
      </c>
      <c r="F619" t="s">
        <v>8220</v>
      </c>
      <c r="G619" t="s">
        <v>8223</v>
      </c>
      <c r="H619" t="s">
        <v>8245</v>
      </c>
      <c r="I619">
        <v>1449529062</v>
      </c>
      <c r="J619">
        <v>1444341462</v>
      </c>
      <c r="K619" t="b">
        <v>0</v>
      </c>
      <c r="L619">
        <v>1</v>
      </c>
      <c r="M619" t="b">
        <v>0</v>
      </c>
      <c r="N619" t="s">
        <v>8282</v>
      </c>
      <c r="O619" t="s">
        <v>8334</v>
      </c>
      <c r="P619" t="s">
        <v>8335</v>
      </c>
      <c r="Q619">
        <f t="shared" si="55"/>
        <v>0</v>
      </c>
      <c r="R619">
        <f t="shared" si="54"/>
        <v>50</v>
      </c>
      <c r="S619" s="12">
        <f t="shared" si="56"/>
        <v>42285.91506944444</v>
      </c>
      <c r="T619" s="12">
        <f t="shared" si="57"/>
        <v>42345.956736111111</v>
      </c>
      <c r="U619">
        <f t="shared" si="58"/>
        <v>2015</v>
      </c>
      <c r="V619" s="18">
        <f t="shared" si="59"/>
        <v>60.041666666666664</v>
      </c>
    </row>
    <row r="620" spans="1:22" ht="60" x14ac:dyDescent="0.25">
      <c r="A620">
        <v>2439</v>
      </c>
      <c r="B620" s="3" t="s">
        <v>2440</v>
      </c>
      <c r="C620" s="3" t="s">
        <v>6549</v>
      </c>
      <c r="D620" s="6">
        <v>10000</v>
      </c>
      <c r="E620" s="8">
        <v>0</v>
      </c>
      <c r="F620" t="s">
        <v>8220</v>
      </c>
      <c r="G620" t="s">
        <v>8223</v>
      </c>
      <c r="H620" t="s">
        <v>8245</v>
      </c>
      <c r="I620">
        <v>1445197129</v>
      </c>
      <c r="J620">
        <v>1442605129</v>
      </c>
      <c r="K620" t="b">
        <v>0</v>
      </c>
      <c r="L620">
        <v>0</v>
      </c>
      <c r="M620" t="b">
        <v>0</v>
      </c>
      <c r="N620" t="s">
        <v>8282</v>
      </c>
      <c r="O620" t="s">
        <v>8334</v>
      </c>
      <c r="P620" t="s">
        <v>8335</v>
      </c>
      <c r="Q620">
        <f t="shared" si="55"/>
        <v>0</v>
      </c>
      <c r="R620">
        <f t="shared" si="54"/>
        <v>0</v>
      </c>
      <c r="S620" s="12">
        <f t="shared" si="56"/>
        <v>42265.818622685183</v>
      </c>
      <c r="T620" s="12">
        <f t="shared" si="57"/>
        <v>42295.818622685183</v>
      </c>
      <c r="U620">
        <f t="shared" si="58"/>
        <v>2015</v>
      </c>
      <c r="V620" s="18">
        <f t="shared" si="59"/>
        <v>30</v>
      </c>
    </row>
    <row r="621" spans="1:22" ht="30" x14ac:dyDescent="0.25">
      <c r="A621">
        <v>2440</v>
      </c>
      <c r="B621" s="3" t="s">
        <v>2441</v>
      </c>
      <c r="C621" s="3" t="s">
        <v>6550</v>
      </c>
      <c r="D621" s="6">
        <v>5000</v>
      </c>
      <c r="E621" s="8">
        <v>10</v>
      </c>
      <c r="F621" t="s">
        <v>8220</v>
      </c>
      <c r="G621" t="s">
        <v>8241</v>
      </c>
      <c r="H621" t="s">
        <v>8248</v>
      </c>
      <c r="I621">
        <v>1455399313</v>
      </c>
      <c r="J621">
        <v>1452807313</v>
      </c>
      <c r="K621" t="b">
        <v>0</v>
      </c>
      <c r="L621">
        <v>2</v>
      </c>
      <c r="M621" t="b">
        <v>0</v>
      </c>
      <c r="N621" t="s">
        <v>8282</v>
      </c>
      <c r="O621" t="s">
        <v>8334</v>
      </c>
      <c r="P621" t="s">
        <v>8335</v>
      </c>
      <c r="Q621">
        <f t="shared" si="55"/>
        <v>0</v>
      </c>
      <c r="R621">
        <f t="shared" si="54"/>
        <v>5</v>
      </c>
      <c r="S621" s="12">
        <f t="shared" si="56"/>
        <v>42383.899456018517</v>
      </c>
      <c r="T621" s="12">
        <f t="shared" si="57"/>
        <v>42413.899456018517</v>
      </c>
      <c r="U621">
        <f t="shared" si="58"/>
        <v>2016</v>
      </c>
      <c r="V621" s="18">
        <f t="shared" si="59"/>
        <v>30</v>
      </c>
    </row>
    <row r="622" spans="1:22" ht="30" x14ac:dyDescent="0.25">
      <c r="A622">
        <v>2441</v>
      </c>
      <c r="B622" s="3" t="s">
        <v>2442</v>
      </c>
      <c r="C622" s="3" t="s">
        <v>6551</v>
      </c>
      <c r="D622" s="6">
        <v>7500</v>
      </c>
      <c r="E622" s="8">
        <v>8091</v>
      </c>
      <c r="F622" t="s">
        <v>8218</v>
      </c>
      <c r="G622" t="s">
        <v>8223</v>
      </c>
      <c r="H622" t="s">
        <v>8245</v>
      </c>
      <c r="I622">
        <v>1437627540</v>
      </c>
      <c r="J622">
        <v>1435806054</v>
      </c>
      <c r="K622" t="b">
        <v>0</v>
      </c>
      <c r="L622">
        <v>109</v>
      </c>
      <c r="M622" t="b">
        <v>1</v>
      </c>
      <c r="N622" t="s">
        <v>8296</v>
      </c>
      <c r="O622" t="s">
        <v>8334</v>
      </c>
      <c r="P622" t="s">
        <v>8350</v>
      </c>
      <c r="Q622">
        <f t="shared" si="55"/>
        <v>108</v>
      </c>
      <c r="R622">
        <f t="shared" si="54"/>
        <v>74.23</v>
      </c>
      <c r="S622" s="12">
        <f t="shared" si="56"/>
        <v>42187.125625000001</v>
      </c>
      <c r="T622" s="12">
        <f t="shared" si="57"/>
        <v>42208.207638888889</v>
      </c>
      <c r="U622">
        <f t="shared" si="58"/>
        <v>2015</v>
      </c>
      <c r="V622" s="18">
        <f t="shared" si="59"/>
        <v>21.082013888888888</v>
      </c>
    </row>
    <row r="623" spans="1:22" ht="30" x14ac:dyDescent="0.25">
      <c r="A623">
        <v>2442</v>
      </c>
      <c r="B623" s="3" t="s">
        <v>2443</v>
      </c>
      <c r="C623" s="3" t="s">
        <v>6552</v>
      </c>
      <c r="D623" s="6">
        <v>24000</v>
      </c>
      <c r="E623" s="8">
        <v>30226</v>
      </c>
      <c r="F623" t="s">
        <v>8218</v>
      </c>
      <c r="G623" t="s">
        <v>8223</v>
      </c>
      <c r="H623" t="s">
        <v>8245</v>
      </c>
      <c r="I623">
        <v>1426777228</v>
      </c>
      <c r="J623">
        <v>1424188828</v>
      </c>
      <c r="K623" t="b">
        <v>0</v>
      </c>
      <c r="L623">
        <v>372</v>
      </c>
      <c r="M623" t="b">
        <v>1</v>
      </c>
      <c r="N623" t="s">
        <v>8296</v>
      </c>
      <c r="O623" t="s">
        <v>8334</v>
      </c>
      <c r="P623" t="s">
        <v>8350</v>
      </c>
      <c r="Q623">
        <f t="shared" si="55"/>
        <v>126</v>
      </c>
      <c r="R623">
        <f t="shared" si="54"/>
        <v>81.25</v>
      </c>
      <c r="S623" s="12">
        <f t="shared" si="56"/>
        <v>42052.666990740734</v>
      </c>
      <c r="T623" s="12">
        <f t="shared" si="57"/>
        <v>42082.625324074077</v>
      </c>
      <c r="U623">
        <f t="shared" si="58"/>
        <v>2015</v>
      </c>
      <c r="V623" s="18">
        <f t="shared" si="59"/>
        <v>29.958333333333332</v>
      </c>
    </row>
    <row r="624" spans="1:22" ht="60" x14ac:dyDescent="0.25">
      <c r="A624">
        <v>2443</v>
      </c>
      <c r="B624" s="3" t="s">
        <v>2444</v>
      </c>
      <c r="C624" s="3" t="s">
        <v>6553</v>
      </c>
      <c r="D624" s="6">
        <v>20000</v>
      </c>
      <c r="E624" s="8">
        <v>40502.99</v>
      </c>
      <c r="F624" t="s">
        <v>8218</v>
      </c>
      <c r="G624" t="s">
        <v>8223</v>
      </c>
      <c r="H624" t="s">
        <v>8245</v>
      </c>
      <c r="I624">
        <v>1408114822</v>
      </c>
      <c r="J624">
        <v>1405522822</v>
      </c>
      <c r="K624" t="b">
        <v>0</v>
      </c>
      <c r="L624">
        <v>311</v>
      </c>
      <c r="M624" t="b">
        <v>1</v>
      </c>
      <c r="N624" t="s">
        <v>8296</v>
      </c>
      <c r="O624" t="s">
        <v>8334</v>
      </c>
      <c r="P624" t="s">
        <v>8350</v>
      </c>
      <c r="Q624">
        <f t="shared" si="55"/>
        <v>203</v>
      </c>
      <c r="R624">
        <f t="shared" si="54"/>
        <v>130.22999999999999</v>
      </c>
      <c r="S624" s="12">
        <f t="shared" si="56"/>
        <v>41836.625254629631</v>
      </c>
      <c r="T624" s="12">
        <f t="shared" si="57"/>
        <v>41866.625254629631</v>
      </c>
      <c r="U624">
        <f t="shared" si="58"/>
        <v>2014</v>
      </c>
      <c r="V624" s="18">
        <f t="shared" si="59"/>
        <v>30</v>
      </c>
    </row>
    <row r="625" spans="1:22" ht="60" x14ac:dyDescent="0.25">
      <c r="A625">
        <v>2444</v>
      </c>
      <c r="B625" s="3" t="s">
        <v>2445</v>
      </c>
      <c r="C625" s="3" t="s">
        <v>6554</v>
      </c>
      <c r="D625" s="6">
        <v>3000</v>
      </c>
      <c r="E625" s="8">
        <v>3258</v>
      </c>
      <c r="F625" t="s">
        <v>8218</v>
      </c>
      <c r="G625" t="s">
        <v>8223</v>
      </c>
      <c r="H625" t="s">
        <v>8245</v>
      </c>
      <c r="I625">
        <v>1464199591</v>
      </c>
      <c r="J625">
        <v>1461607591</v>
      </c>
      <c r="K625" t="b">
        <v>0</v>
      </c>
      <c r="L625">
        <v>61</v>
      </c>
      <c r="M625" t="b">
        <v>1</v>
      </c>
      <c r="N625" t="s">
        <v>8296</v>
      </c>
      <c r="O625" t="s">
        <v>8334</v>
      </c>
      <c r="P625" t="s">
        <v>8350</v>
      </c>
      <c r="Q625">
        <f t="shared" si="55"/>
        <v>109</v>
      </c>
      <c r="R625">
        <f t="shared" si="54"/>
        <v>53.41</v>
      </c>
      <c r="S625" s="12">
        <f t="shared" si="56"/>
        <v>42485.754525462966</v>
      </c>
      <c r="T625" s="12">
        <f t="shared" si="57"/>
        <v>42515.754525462966</v>
      </c>
      <c r="U625">
        <f t="shared" si="58"/>
        <v>2016</v>
      </c>
      <c r="V625" s="18">
        <f t="shared" si="59"/>
        <v>30</v>
      </c>
    </row>
    <row r="626" spans="1:22" ht="60" x14ac:dyDescent="0.25">
      <c r="A626">
        <v>2445</v>
      </c>
      <c r="B626" s="3" t="s">
        <v>2446</v>
      </c>
      <c r="C626" s="3" t="s">
        <v>6555</v>
      </c>
      <c r="D626" s="6">
        <v>5000</v>
      </c>
      <c r="E626" s="8">
        <v>8640</v>
      </c>
      <c r="F626" t="s">
        <v>8218</v>
      </c>
      <c r="G626" t="s">
        <v>8223</v>
      </c>
      <c r="H626" t="s">
        <v>8245</v>
      </c>
      <c r="I626">
        <v>1443242021</v>
      </c>
      <c r="J626">
        <v>1440650021</v>
      </c>
      <c r="K626" t="b">
        <v>0</v>
      </c>
      <c r="L626">
        <v>115</v>
      </c>
      <c r="M626" t="b">
        <v>1</v>
      </c>
      <c r="N626" t="s">
        <v>8296</v>
      </c>
      <c r="O626" t="s">
        <v>8334</v>
      </c>
      <c r="P626" t="s">
        <v>8350</v>
      </c>
      <c r="Q626">
        <f t="shared" si="55"/>
        <v>173</v>
      </c>
      <c r="R626">
        <f t="shared" si="54"/>
        <v>75.13</v>
      </c>
      <c r="S626" s="12">
        <f t="shared" si="56"/>
        <v>42243.190057870372</v>
      </c>
      <c r="T626" s="12">
        <f t="shared" si="57"/>
        <v>42273.190057870372</v>
      </c>
      <c r="U626">
        <f t="shared" si="58"/>
        <v>2015</v>
      </c>
      <c r="V626" s="18">
        <f t="shared" si="59"/>
        <v>30</v>
      </c>
    </row>
    <row r="627" spans="1:22" ht="60" x14ac:dyDescent="0.25">
      <c r="A627">
        <v>2446</v>
      </c>
      <c r="B627" s="3" t="s">
        <v>2447</v>
      </c>
      <c r="C627" s="3" t="s">
        <v>6556</v>
      </c>
      <c r="D627" s="6">
        <v>5000</v>
      </c>
      <c r="E627" s="8">
        <v>8399</v>
      </c>
      <c r="F627" t="s">
        <v>8218</v>
      </c>
      <c r="G627" t="s">
        <v>8223</v>
      </c>
      <c r="H627" t="s">
        <v>8245</v>
      </c>
      <c r="I627">
        <v>1480174071</v>
      </c>
      <c r="J627">
        <v>1477578471</v>
      </c>
      <c r="K627" t="b">
        <v>0</v>
      </c>
      <c r="L627">
        <v>111</v>
      </c>
      <c r="M627" t="b">
        <v>1</v>
      </c>
      <c r="N627" t="s">
        <v>8296</v>
      </c>
      <c r="O627" t="s">
        <v>8334</v>
      </c>
      <c r="P627" t="s">
        <v>8350</v>
      </c>
      <c r="Q627">
        <f t="shared" si="55"/>
        <v>168</v>
      </c>
      <c r="R627">
        <f t="shared" si="54"/>
        <v>75.67</v>
      </c>
      <c r="S627" s="12">
        <f t="shared" si="56"/>
        <v>42670.602673611109</v>
      </c>
      <c r="T627" s="12">
        <f t="shared" si="57"/>
        <v>42700.64434027778</v>
      </c>
      <c r="U627">
        <f t="shared" si="58"/>
        <v>2016</v>
      </c>
      <c r="V627" s="18">
        <f t="shared" si="59"/>
        <v>30.041666666666668</v>
      </c>
    </row>
    <row r="628" spans="1:22" ht="60" x14ac:dyDescent="0.25">
      <c r="A628">
        <v>2447</v>
      </c>
      <c r="B628" s="3" t="s">
        <v>2448</v>
      </c>
      <c r="C628" s="3" t="s">
        <v>6557</v>
      </c>
      <c r="D628" s="6">
        <v>2500</v>
      </c>
      <c r="E628" s="8">
        <v>10680</v>
      </c>
      <c r="F628" t="s">
        <v>8218</v>
      </c>
      <c r="G628" t="s">
        <v>8223</v>
      </c>
      <c r="H628" t="s">
        <v>8245</v>
      </c>
      <c r="I628">
        <v>1478923200</v>
      </c>
      <c r="J628">
        <v>1476184593</v>
      </c>
      <c r="K628" t="b">
        <v>0</v>
      </c>
      <c r="L628">
        <v>337</v>
      </c>
      <c r="M628" t="b">
        <v>1</v>
      </c>
      <c r="N628" t="s">
        <v>8296</v>
      </c>
      <c r="O628" t="s">
        <v>8334</v>
      </c>
      <c r="P628" t="s">
        <v>8350</v>
      </c>
      <c r="Q628">
        <f t="shared" si="55"/>
        <v>427</v>
      </c>
      <c r="R628">
        <f t="shared" si="54"/>
        <v>31.69</v>
      </c>
      <c r="S628" s="12">
        <f t="shared" si="56"/>
        <v>42654.469826388886</v>
      </c>
      <c r="T628" s="12">
        <f t="shared" si="57"/>
        <v>42686.166666666672</v>
      </c>
      <c r="U628">
        <f t="shared" si="58"/>
        <v>2016</v>
      </c>
      <c r="V628" s="18">
        <f t="shared" si="59"/>
        <v>31.696840277777778</v>
      </c>
    </row>
    <row r="629" spans="1:22" ht="60" x14ac:dyDescent="0.25">
      <c r="A629">
        <v>2448</v>
      </c>
      <c r="B629" s="3" t="s">
        <v>2449</v>
      </c>
      <c r="C629" s="3" t="s">
        <v>6558</v>
      </c>
      <c r="D629" s="6">
        <v>400</v>
      </c>
      <c r="E629" s="8">
        <v>430</v>
      </c>
      <c r="F629" t="s">
        <v>8218</v>
      </c>
      <c r="G629" t="s">
        <v>8223</v>
      </c>
      <c r="H629" t="s">
        <v>8245</v>
      </c>
      <c r="I629">
        <v>1472621760</v>
      </c>
      <c r="J629">
        <v>1472110513</v>
      </c>
      <c r="K629" t="b">
        <v>0</v>
      </c>
      <c r="L629">
        <v>9</v>
      </c>
      <c r="M629" t="b">
        <v>1</v>
      </c>
      <c r="N629" t="s">
        <v>8296</v>
      </c>
      <c r="O629" t="s">
        <v>8334</v>
      </c>
      <c r="P629" t="s">
        <v>8350</v>
      </c>
      <c r="Q629">
        <f t="shared" si="55"/>
        <v>108</v>
      </c>
      <c r="R629">
        <f t="shared" si="54"/>
        <v>47.78</v>
      </c>
      <c r="S629" s="12">
        <f t="shared" si="56"/>
        <v>42607.316122685181</v>
      </c>
      <c r="T629" s="12">
        <f t="shared" si="57"/>
        <v>42613.233333333337</v>
      </c>
      <c r="U629">
        <f t="shared" si="58"/>
        <v>2016</v>
      </c>
      <c r="V629" s="18">
        <f t="shared" si="59"/>
        <v>5.9172106481481483</v>
      </c>
    </row>
    <row r="630" spans="1:22" ht="45" x14ac:dyDescent="0.25">
      <c r="A630">
        <v>2449</v>
      </c>
      <c r="B630" s="3" t="s">
        <v>2450</v>
      </c>
      <c r="C630" s="3" t="s">
        <v>6559</v>
      </c>
      <c r="D630" s="6">
        <v>10000</v>
      </c>
      <c r="E630" s="8">
        <v>10800</v>
      </c>
      <c r="F630" t="s">
        <v>8218</v>
      </c>
      <c r="G630" t="s">
        <v>8223</v>
      </c>
      <c r="H630" t="s">
        <v>8245</v>
      </c>
      <c r="I630">
        <v>1417321515</v>
      </c>
      <c r="J630">
        <v>1414725915</v>
      </c>
      <c r="K630" t="b">
        <v>0</v>
      </c>
      <c r="L630">
        <v>120</v>
      </c>
      <c r="M630" t="b">
        <v>1</v>
      </c>
      <c r="N630" t="s">
        <v>8296</v>
      </c>
      <c r="O630" t="s">
        <v>8334</v>
      </c>
      <c r="P630" t="s">
        <v>8350</v>
      </c>
      <c r="Q630">
        <f t="shared" si="55"/>
        <v>108</v>
      </c>
      <c r="R630">
        <f t="shared" si="54"/>
        <v>90</v>
      </c>
      <c r="S630" s="12">
        <f t="shared" si="56"/>
        <v>41943.142534722225</v>
      </c>
      <c r="T630" s="12">
        <f t="shared" si="57"/>
        <v>41973.184201388889</v>
      </c>
      <c r="U630">
        <f t="shared" si="58"/>
        <v>2014</v>
      </c>
      <c r="V630" s="18">
        <f t="shared" si="59"/>
        <v>30.041666666666668</v>
      </c>
    </row>
    <row r="631" spans="1:22" ht="60" x14ac:dyDescent="0.25">
      <c r="A631">
        <v>2450</v>
      </c>
      <c r="B631" s="3" t="s">
        <v>2451</v>
      </c>
      <c r="C631" s="3" t="s">
        <v>6560</v>
      </c>
      <c r="D631" s="6">
        <v>15000</v>
      </c>
      <c r="E631" s="8">
        <v>15230.03</v>
      </c>
      <c r="F631" t="s">
        <v>8218</v>
      </c>
      <c r="G631" t="s">
        <v>8223</v>
      </c>
      <c r="H631" t="s">
        <v>8245</v>
      </c>
      <c r="I631">
        <v>1414465860</v>
      </c>
      <c r="J631">
        <v>1411177456</v>
      </c>
      <c r="K631" t="b">
        <v>0</v>
      </c>
      <c r="L631">
        <v>102</v>
      </c>
      <c r="M631" t="b">
        <v>1</v>
      </c>
      <c r="N631" t="s">
        <v>8296</v>
      </c>
      <c r="O631" t="s">
        <v>8334</v>
      </c>
      <c r="P631" t="s">
        <v>8350</v>
      </c>
      <c r="Q631">
        <f t="shared" si="55"/>
        <v>102</v>
      </c>
      <c r="R631">
        <f t="shared" si="54"/>
        <v>149.31</v>
      </c>
      <c r="S631" s="12">
        <f t="shared" si="56"/>
        <v>41902.07240740741</v>
      </c>
      <c r="T631" s="12">
        <f t="shared" si="57"/>
        <v>41940.132638888892</v>
      </c>
      <c r="U631">
        <f t="shared" si="58"/>
        <v>2014</v>
      </c>
      <c r="V631" s="18">
        <f t="shared" si="59"/>
        <v>38.06023148148148</v>
      </c>
    </row>
    <row r="632" spans="1:22" ht="60" x14ac:dyDescent="0.25">
      <c r="A632">
        <v>2451</v>
      </c>
      <c r="B632" s="3" t="s">
        <v>2452</v>
      </c>
      <c r="C632" s="3" t="s">
        <v>6561</v>
      </c>
      <c r="D632" s="6">
        <v>10000</v>
      </c>
      <c r="E632" s="8">
        <v>11545</v>
      </c>
      <c r="F632" t="s">
        <v>8218</v>
      </c>
      <c r="G632" t="s">
        <v>8223</v>
      </c>
      <c r="H632" t="s">
        <v>8245</v>
      </c>
      <c r="I632">
        <v>1488750490</v>
      </c>
      <c r="J632">
        <v>1487022490</v>
      </c>
      <c r="K632" t="b">
        <v>0</v>
      </c>
      <c r="L632">
        <v>186</v>
      </c>
      <c r="M632" t="b">
        <v>1</v>
      </c>
      <c r="N632" t="s">
        <v>8296</v>
      </c>
      <c r="O632" t="s">
        <v>8334</v>
      </c>
      <c r="P632" t="s">
        <v>8350</v>
      </c>
      <c r="Q632">
        <f t="shared" si="55"/>
        <v>115</v>
      </c>
      <c r="R632">
        <f t="shared" si="54"/>
        <v>62.07</v>
      </c>
      <c r="S632" s="12">
        <f t="shared" si="56"/>
        <v>42779.908449074079</v>
      </c>
      <c r="T632" s="12">
        <f t="shared" si="57"/>
        <v>42799.908449074079</v>
      </c>
      <c r="U632">
        <f t="shared" si="58"/>
        <v>2017</v>
      </c>
      <c r="V632" s="18">
        <f t="shared" si="59"/>
        <v>20</v>
      </c>
    </row>
    <row r="633" spans="1:22" ht="60" x14ac:dyDescent="0.25">
      <c r="A633">
        <v>2452</v>
      </c>
      <c r="B633" s="3" t="s">
        <v>2453</v>
      </c>
      <c r="C633" s="3" t="s">
        <v>6562</v>
      </c>
      <c r="D633" s="6">
        <v>600</v>
      </c>
      <c r="E633" s="8">
        <v>801</v>
      </c>
      <c r="F633" t="s">
        <v>8218</v>
      </c>
      <c r="G633" t="s">
        <v>8223</v>
      </c>
      <c r="H633" t="s">
        <v>8245</v>
      </c>
      <c r="I633">
        <v>1451430000</v>
      </c>
      <c r="J633">
        <v>1448914500</v>
      </c>
      <c r="K633" t="b">
        <v>0</v>
      </c>
      <c r="L633">
        <v>15</v>
      </c>
      <c r="M633" t="b">
        <v>1</v>
      </c>
      <c r="N633" t="s">
        <v>8296</v>
      </c>
      <c r="O633" t="s">
        <v>8334</v>
      </c>
      <c r="P633" t="s">
        <v>8350</v>
      </c>
      <c r="Q633">
        <f t="shared" si="55"/>
        <v>134</v>
      </c>
      <c r="R633">
        <f t="shared" si="54"/>
        <v>53.4</v>
      </c>
      <c r="S633" s="12">
        <f t="shared" si="56"/>
        <v>42338.84375</v>
      </c>
      <c r="T633" s="12">
        <f t="shared" si="57"/>
        <v>42367.958333333328</v>
      </c>
      <c r="U633">
        <f t="shared" si="58"/>
        <v>2015</v>
      </c>
      <c r="V633" s="18">
        <f t="shared" si="59"/>
        <v>29.114583333333332</v>
      </c>
    </row>
    <row r="634" spans="1:22" ht="60" x14ac:dyDescent="0.25">
      <c r="A634">
        <v>2453</v>
      </c>
      <c r="B634" s="3" t="s">
        <v>2454</v>
      </c>
      <c r="C634" s="3" t="s">
        <v>6563</v>
      </c>
      <c r="D634" s="6">
        <v>3000</v>
      </c>
      <c r="E634" s="8">
        <v>4641</v>
      </c>
      <c r="F634" t="s">
        <v>8218</v>
      </c>
      <c r="G634" t="s">
        <v>8223</v>
      </c>
      <c r="H634" t="s">
        <v>8245</v>
      </c>
      <c r="I634">
        <v>1486053409</v>
      </c>
      <c r="J634">
        <v>1483461409</v>
      </c>
      <c r="K634" t="b">
        <v>0</v>
      </c>
      <c r="L634">
        <v>67</v>
      </c>
      <c r="M634" t="b">
        <v>1</v>
      </c>
      <c r="N634" t="s">
        <v>8296</v>
      </c>
      <c r="O634" t="s">
        <v>8334</v>
      </c>
      <c r="P634" t="s">
        <v>8350</v>
      </c>
      <c r="Q634">
        <f t="shared" si="55"/>
        <v>155</v>
      </c>
      <c r="R634">
        <f t="shared" si="54"/>
        <v>69.27</v>
      </c>
      <c r="S634" s="12">
        <f t="shared" si="56"/>
        <v>42738.692233796297</v>
      </c>
      <c r="T634" s="12">
        <f t="shared" si="57"/>
        <v>42768.692233796297</v>
      </c>
      <c r="U634">
        <f t="shared" si="58"/>
        <v>2017</v>
      </c>
      <c r="V634" s="18">
        <f t="shared" si="59"/>
        <v>30</v>
      </c>
    </row>
    <row r="635" spans="1:22" ht="45" x14ac:dyDescent="0.25">
      <c r="A635">
        <v>2454</v>
      </c>
      <c r="B635" s="3" t="s">
        <v>2455</v>
      </c>
      <c r="C635" s="3" t="s">
        <v>6564</v>
      </c>
      <c r="D635" s="6">
        <v>35000</v>
      </c>
      <c r="E635" s="8">
        <v>35296</v>
      </c>
      <c r="F635" t="s">
        <v>8218</v>
      </c>
      <c r="G635" t="s">
        <v>8223</v>
      </c>
      <c r="H635" t="s">
        <v>8245</v>
      </c>
      <c r="I635">
        <v>1489207808</v>
      </c>
      <c r="J635">
        <v>1486183808</v>
      </c>
      <c r="K635" t="b">
        <v>0</v>
      </c>
      <c r="L635">
        <v>130</v>
      </c>
      <c r="M635" t="b">
        <v>1</v>
      </c>
      <c r="N635" t="s">
        <v>8296</v>
      </c>
      <c r="O635" t="s">
        <v>8334</v>
      </c>
      <c r="P635" t="s">
        <v>8350</v>
      </c>
      <c r="Q635">
        <f t="shared" si="55"/>
        <v>101</v>
      </c>
      <c r="R635">
        <f t="shared" si="54"/>
        <v>271.51</v>
      </c>
      <c r="S635" s="12">
        <f t="shared" si="56"/>
        <v>42770.201481481476</v>
      </c>
      <c r="T635" s="12">
        <f t="shared" si="57"/>
        <v>42805.201481481476</v>
      </c>
      <c r="U635">
        <f t="shared" si="58"/>
        <v>2017</v>
      </c>
      <c r="V635" s="18">
        <f t="shared" si="59"/>
        <v>35</v>
      </c>
    </row>
    <row r="636" spans="1:22" ht="45" x14ac:dyDescent="0.25">
      <c r="A636">
        <v>2455</v>
      </c>
      <c r="B636" s="3" t="s">
        <v>2456</v>
      </c>
      <c r="C636" s="3" t="s">
        <v>6565</v>
      </c>
      <c r="D636" s="6">
        <v>300</v>
      </c>
      <c r="E636" s="8">
        <v>546</v>
      </c>
      <c r="F636" t="s">
        <v>8218</v>
      </c>
      <c r="G636" t="s">
        <v>8223</v>
      </c>
      <c r="H636" t="s">
        <v>8245</v>
      </c>
      <c r="I636">
        <v>1461177950</v>
      </c>
      <c r="J636">
        <v>1458758750</v>
      </c>
      <c r="K636" t="b">
        <v>0</v>
      </c>
      <c r="L636">
        <v>16</v>
      </c>
      <c r="M636" t="b">
        <v>1</v>
      </c>
      <c r="N636" t="s">
        <v>8296</v>
      </c>
      <c r="O636" t="s">
        <v>8334</v>
      </c>
      <c r="P636" t="s">
        <v>8350</v>
      </c>
      <c r="Q636">
        <f t="shared" si="55"/>
        <v>182</v>
      </c>
      <c r="R636">
        <f t="shared" si="54"/>
        <v>34.130000000000003</v>
      </c>
      <c r="S636" s="12">
        <f t="shared" si="56"/>
        <v>42452.781828703708</v>
      </c>
      <c r="T636" s="12">
        <f t="shared" si="57"/>
        <v>42480.781828703708</v>
      </c>
      <c r="U636">
        <f t="shared" si="58"/>
        <v>2016</v>
      </c>
      <c r="V636" s="18">
        <f t="shared" si="59"/>
        <v>28</v>
      </c>
    </row>
    <row r="637" spans="1:22" ht="45" x14ac:dyDescent="0.25">
      <c r="A637">
        <v>2456</v>
      </c>
      <c r="B637" s="3" t="s">
        <v>2457</v>
      </c>
      <c r="C637" s="3" t="s">
        <v>6566</v>
      </c>
      <c r="D637" s="6">
        <v>1500</v>
      </c>
      <c r="E637" s="8">
        <v>2713</v>
      </c>
      <c r="F637" t="s">
        <v>8218</v>
      </c>
      <c r="G637" t="s">
        <v>8223</v>
      </c>
      <c r="H637" t="s">
        <v>8245</v>
      </c>
      <c r="I637">
        <v>1488063839</v>
      </c>
      <c r="J637">
        <v>1485471839</v>
      </c>
      <c r="K637" t="b">
        <v>0</v>
      </c>
      <c r="L637">
        <v>67</v>
      </c>
      <c r="M637" t="b">
        <v>1</v>
      </c>
      <c r="N637" t="s">
        <v>8296</v>
      </c>
      <c r="O637" t="s">
        <v>8334</v>
      </c>
      <c r="P637" t="s">
        <v>8350</v>
      </c>
      <c r="Q637">
        <f t="shared" si="55"/>
        <v>181</v>
      </c>
      <c r="R637">
        <f t="shared" si="54"/>
        <v>40.49</v>
      </c>
      <c r="S637" s="12">
        <f t="shared" si="56"/>
        <v>42761.961099537039</v>
      </c>
      <c r="T637" s="12">
        <f t="shared" si="57"/>
        <v>42791.961099537039</v>
      </c>
      <c r="U637">
        <f t="shared" si="58"/>
        <v>2017</v>
      </c>
      <c r="V637" s="18">
        <f t="shared" si="59"/>
        <v>30</v>
      </c>
    </row>
    <row r="638" spans="1:22" ht="45" x14ac:dyDescent="0.25">
      <c r="A638">
        <v>2457</v>
      </c>
      <c r="B638" s="3" t="s">
        <v>2458</v>
      </c>
      <c r="C638" s="3" t="s">
        <v>6567</v>
      </c>
      <c r="D638" s="6">
        <v>23000</v>
      </c>
      <c r="E638" s="8">
        <v>23530</v>
      </c>
      <c r="F638" t="s">
        <v>8218</v>
      </c>
      <c r="G638" t="s">
        <v>8223</v>
      </c>
      <c r="H638" t="s">
        <v>8245</v>
      </c>
      <c r="I638">
        <v>1458826056</v>
      </c>
      <c r="J638">
        <v>1456237656</v>
      </c>
      <c r="K638" t="b">
        <v>0</v>
      </c>
      <c r="L638">
        <v>124</v>
      </c>
      <c r="M638" t="b">
        <v>1</v>
      </c>
      <c r="N638" t="s">
        <v>8296</v>
      </c>
      <c r="O638" t="s">
        <v>8334</v>
      </c>
      <c r="P638" t="s">
        <v>8350</v>
      </c>
      <c r="Q638">
        <f t="shared" si="55"/>
        <v>102</v>
      </c>
      <c r="R638">
        <f t="shared" si="54"/>
        <v>189.76</v>
      </c>
      <c r="S638" s="12">
        <f t="shared" si="56"/>
        <v>42423.602500000001</v>
      </c>
      <c r="T638" s="12">
        <f t="shared" si="57"/>
        <v>42453.560833333337</v>
      </c>
      <c r="U638">
        <f t="shared" si="58"/>
        <v>2016</v>
      </c>
      <c r="V638" s="18">
        <f t="shared" si="59"/>
        <v>29.958333333333332</v>
      </c>
    </row>
    <row r="639" spans="1:22" ht="60" x14ac:dyDescent="0.25">
      <c r="A639">
        <v>2458</v>
      </c>
      <c r="B639" s="3" t="s">
        <v>2459</v>
      </c>
      <c r="C639" s="3" t="s">
        <v>6568</v>
      </c>
      <c r="D639" s="6">
        <v>5000</v>
      </c>
      <c r="E639" s="8">
        <v>5509</v>
      </c>
      <c r="F639" t="s">
        <v>8218</v>
      </c>
      <c r="G639" t="s">
        <v>8223</v>
      </c>
      <c r="H639" t="s">
        <v>8245</v>
      </c>
      <c r="I639">
        <v>1465498800</v>
      </c>
      <c r="J639">
        <v>1462481718</v>
      </c>
      <c r="K639" t="b">
        <v>0</v>
      </c>
      <c r="L639">
        <v>80</v>
      </c>
      <c r="M639" t="b">
        <v>1</v>
      </c>
      <c r="N639" t="s">
        <v>8296</v>
      </c>
      <c r="O639" t="s">
        <v>8334</v>
      </c>
      <c r="P639" t="s">
        <v>8350</v>
      </c>
      <c r="Q639">
        <f t="shared" si="55"/>
        <v>110</v>
      </c>
      <c r="R639">
        <f t="shared" si="54"/>
        <v>68.86</v>
      </c>
      <c r="S639" s="12">
        <f t="shared" si="56"/>
        <v>42495.871736111112</v>
      </c>
      <c r="T639" s="12">
        <f t="shared" si="57"/>
        <v>42530.791666666672</v>
      </c>
      <c r="U639">
        <f t="shared" si="58"/>
        <v>2016</v>
      </c>
      <c r="V639" s="18">
        <f t="shared" si="59"/>
        <v>34.919930555555553</v>
      </c>
    </row>
    <row r="640" spans="1:22" ht="60" x14ac:dyDescent="0.25">
      <c r="A640">
        <v>2459</v>
      </c>
      <c r="B640" s="3" t="s">
        <v>2460</v>
      </c>
      <c r="C640" s="3" t="s">
        <v>6569</v>
      </c>
      <c r="D640" s="6">
        <v>30000</v>
      </c>
      <c r="E640" s="8">
        <v>30675</v>
      </c>
      <c r="F640" t="s">
        <v>8218</v>
      </c>
      <c r="G640" t="s">
        <v>8223</v>
      </c>
      <c r="H640" t="s">
        <v>8245</v>
      </c>
      <c r="I640">
        <v>1458742685</v>
      </c>
      <c r="J640">
        <v>1454858285</v>
      </c>
      <c r="K640" t="b">
        <v>0</v>
      </c>
      <c r="L640">
        <v>282</v>
      </c>
      <c r="M640" t="b">
        <v>1</v>
      </c>
      <c r="N640" t="s">
        <v>8296</v>
      </c>
      <c r="O640" t="s">
        <v>8334</v>
      </c>
      <c r="P640" t="s">
        <v>8350</v>
      </c>
      <c r="Q640">
        <f t="shared" si="55"/>
        <v>102</v>
      </c>
      <c r="R640">
        <f t="shared" si="54"/>
        <v>108.78</v>
      </c>
      <c r="S640" s="12">
        <f t="shared" si="56"/>
        <v>42407.637557870374</v>
      </c>
      <c r="T640" s="12">
        <f t="shared" si="57"/>
        <v>42452.595891203702</v>
      </c>
      <c r="U640">
        <f t="shared" si="58"/>
        <v>2016</v>
      </c>
      <c r="V640" s="18">
        <f t="shared" si="59"/>
        <v>44.958333333333336</v>
      </c>
    </row>
    <row r="641" spans="1:22" ht="60" x14ac:dyDescent="0.25">
      <c r="A641">
        <v>2460</v>
      </c>
      <c r="B641" s="3" t="s">
        <v>2461</v>
      </c>
      <c r="C641" s="3" t="s">
        <v>6570</v>
      </c>
      <c r="D641" s="6">
        <v>8500</v>
      </c>
      <c r="E641" s="8">
        <v>8567</v>
      </c>
      <c r="F641" t="s">
        <v>8218</v>
      </c>
      <c r="G641" t="s">
        <v>8223</v>
      </c>
      <c r="H641" t="s">
        <v>8245</v>
      </c>
      <c r="I641">
        <v>1483417020</v>
      </c>
      <c r="J641">
        <v>1480480167</v>
      </c>
      <c r="K641" t="b">
        <v>0</v>
      </c>
      <c r="L641">
        <v>68</v>
      </c>
      <c r="M641" t="b">
        <v>1</v>
      </c>
      <c r="N641" t="s">
        <v>8296</v>
      </c>
      <c r="O641" t="s">
        <v>8334</v>
      </c>
      <c r="P641" t="s">
        <v>8350</v>
      </c>
      <c r="Q641">
        <f t="shared" si="55"/>
        <v>101</v>
      </c>
      <c r="R641">
        <f t="shared" si="54"/>
        <v>125.99</v>
      </c>
      <c r="S641" s="12">
        <f t="shared" si="56"/>
        <v>42704.187118055561</v>
      </c>
      <c r="T641" s="12">
        <f t="shared" si="57"/>
        <v>42738.178472222222</v>
      </c>
      <c r="U641">
        <f t="shared" si="58"/>
        <v>2016</v>
      </c>
      <c r="V641" s="18">
        <f t="shared" si="59"/>
        <v>33.991354166666667</v>
      </c>
    </row>
    <row r="642" spans="1:22" ht="60" x14ac:dyDescent="0.25">
      <c r="A642">
        <v>2501</v>
      </c>
      <c r="B642" s="3" t="s">
        <v>2501</v>
      </c>
      <c r="C642" s="3" t="s">
        <v>6611</v>
      </c>
      <c r="D642" s="6">
        <v>11000</v>
      </c>
      <c r="E642" s="8">
        <v>281</v>
      </c>
      <c r="F642" t="s">
        <v>8220</v>
      </c>
      <c r="G642" t="s">
        <v>8228</v>
      </c>
      <c r="H642" t="s">
        <v>8250</v>
      </c>
      <c r="I642">
        <v>1443379104</v>
      </c>
      <c r="J642">
        <v>1440787104</v>
      </c>
      <c r="K642" t="b">
        <v>0</v>
      </c>
      <c r="L642">
        <v>7</v>
      </c>
      <c r="M642" t="b">
        <v>0</v>
      </c>
      <c r="N642" t="s">
        <v>8297</v>
      </c>
      <c r="O642" t="s">
        <v>8334</v>
      </c>
      <c r="P642" t="s">
        <v>8351</v>
      </c>
      <c r="Q642">
        <f t="shared" si="55"/>
        <v>3</v>
      </c>
      <c r="R642">
        <f t="shared" ref="R642:R705" si="60">IFERROR(ROUND(E642/L642,2),0)</f>
        <v>40.14</v>
      </c>
      <c r="S642" s="12">
        <f t="shared" si="56"/>
        <v>42244.776666666665</v>
      </c>
      <c r="T642" s="12">
        <f t="shared" si="57"/>
        <v>42274.776666666665</v>
      </c>
      <c r="U642">
        <f t="shared" si="58"/>
        <v>2015</v>
      </c>
      <c r="V642" s="18">
        <f t="shared" si="59"/>
        <v>30</v>
      </c>
    </row>
    <row r="643" spans="1:22" ht="60" x14ac:dyDescent="0.25">
      <c r="A643">
        <v>2502</v>
      </c>
      <c r="B643" s="3" t="s">
        <v>2502</v>
      </c>
      <c r="C643" s="3" t="s">
        <v>6612</v>
      </c>
      <c r="D643" s="6">
        <v>110000</v>
      </c>
      <c r="E643" s="8">
        <v>86</v>
      </c>
      <c r="F643" t="s">
        <v>8220</v>
      </c>
      <c r="G643" t="s">
        <v>8223</v>
      </c>
      <c r="H643" t="s">
        <v>8245</v>
      </c>
      <c r="I643">
        <v>1411328918</v>
      </c>
      <c r="J643">
        <v>1407440918</v>
      </c>
      <c r="K643" t="b">
        <v>0</v>
      </c>
      <c r="L643">
        <v>5</v>
      </c>
      <c r="M643" t="b">
        <v>0</v>
      </c>
      <c r="N643" t="s">
        <v>8297</v>
      </c>
      <c r="O643" t="s">
        <v>8334</v>
      </c>
      <c r="P643" t="s">
        <v>8351</v>
      </c>
      <c r="Q643">
        <f t="shared" ref="Q643:Q706" si="61">ROUND(E643/D643*100,0)</f>
        <v>0</v>
      </c>
      <c r="R643">
        <f t="shared" si="60"/>
        <v>17.2</v>
      </c>
      <c r="S643" s="12">
        <f t="shared" ref="S643:S706" si="62">(((J643/60)/60)/24)+DATE(1970,1,1)</f>
        <v>41858.825439814813</v>
      </c>
      <c r="T643" s="12">
        <f t="shared" ref="T643:T706" si="63">(((I643/60)/60)/24)+DATE(1970,1,1)</f>
        <v>41903.825439814813</v>
      </c>
      <c r="U643">
        <f t="shared" ref="U643:U706" si="64">YEAR(S643)</f>
        <v>2014</v>
      </c>
      <c r="V643" s="18">
        <f t="shared" ref="V643:V706" si="65">(I643-J643)/60/60/24</f>
        <v>45</v>
      </c>
    </row>
    <row r="644" spans="1:22" ht="60" x14ac:dyDescent="0.25">
      <c r="A644">
        <v>2503</v>
      </c>
      <c r="B644" s="3" t="s">
        <v>2503</v>
      </c>
      <c r="C644" s="3" t="s">
        <v>6613</v>
      </c>
      <c r="D644" s="6">
        <v>10000</v>
      </c>
      <c r="E644" s="8">
        <v>0</v>
      </c>
      <c r="F644" t="s">
        <v>8220</v>
      </c>
      <c r="G644" t="s">
        <v>8223</v>
      </c>
      <c r="H644" t="s">
        <v>8245</v>
      </c>
      <c r="I644">
        <v>1465333560</v>
      </c>
      <c r="J644">
        <v>1462743308</v>
      </c>
      <c r="K644" t="b">
        <v>0</v>
      </c>
      <c r="L644">
        <v>0</v>
      </c>
      <c r="M644" t="b">
        <v>0</v>
      </c>
      <c r="N644" t="s">
        <v>8297</v>
      </c>
      <c r="O644" t="s">
        <v>8334</v>
      </c>
      <c r="P644" t="s">
        <v>8351</v>
      </c>
      <c r="Q644">
        <f t="shared" si="61"/>
        <v>0</v>
      </c>
      <c r="R644">
        <f t="shared" si="60"/>
        <v>0</v>
      </c>
      <c r="S644" s="12">
        <f t="shared" si="62"/>
        <v>42498.899398148147</v>
      </c>
      <c r="T644" s="12">
        <f t="shared" si="63"/>
        <v>42528.879166666666</v>
      </c>
      <c r="U644">
        <f t="shared" si="64"/>
        <v>2016</v>
      </c>
      <c r="V644" s="18">
        <f t="shared" si="65"/>
        <v>29.979768518518522</v>
      </c>
    </row>
    <row r="645" spans="1:22" ht="45" x14ac:dyDescent="0.25">
      <c r="A645">
        <v>2504</v>
      </c>
      <c r="B645" s="3" t="s">
        <v>2504</v>
      </c>
      <c r="C645" s="3" t="s">
        <v>6614</v>
      </c>
      <c r="D645" s="6">
        <v>35000</v>
      </c>
      <c r="E645" s="8">
        <v>0</v>
      </c>
      <c r="F645" t="s">
        <v>8220</v>
      </c>
      <c r="G645" t="s">
        <v>8223</v>
      </c>
      <c r="H645" t="s">
        <v>8245</v>
      </c>
      <c r="I645">
        <v>1416014534</v>
      </c>
      <c r="J645">
        <v>1413418934</v>
      </c>
      <c r="K645" t="b">
        <v>0</v>
      </c>
      <c r="L645">
        <v>0</v>
      </c>
      <c r="M645" t="b">
        <v>0</v>
      </c>
      <c r="N645" t="s">
        <v>8297</v>
      </c>
      <c r="O645" t="s">
        <v>8334</v>
      </c>
      <c r="P645" t="s">
        <v>8351</v>
      </c>
      <c r="Q645">
        <f t="shared" si="61"/>
        <v>0</v>
      </c>
      <c r="R645">
        <f t="shared" si="60"/>
        <v>0</v>
      </c>
      <c r="S645" s="12">
        <f t="shared" si="62"/>
        <v>41928.015439814815</v>
      </c>
      <c r="T645" s="12">
        <f t="shared" si="63"/>
        <v>41958.057106481487</v>
      </c>
      <c r="U645">
        <f t="shared" si="64"/>
        <v>2014</v>
      </c>
      <c r="V645" s="18">
        <f t="shared" si="65"/>
        <v>30.041666666666668</v>
      </c>
    </row>
    <row r="646" spans="1:22" ht="60" x14ac:dyDescent="0.25">
      <c r="A646">
        <v>2505</v>
      </c>
      <c r="B646" s="3" t="s">
        <v>2505</v>
      </c>
      <c r="C646" s="3" t="s">
        <v>6615</v>
      </c>
      <c r="D646" s="6">
        <v>7000</v>
      </c>
      <c r="E646" s="8">
        <v>0</v>
      </c>
      <c r="F646" t="s">
        <v>8220</v>
      </c>
      <c r="G646" t="s">
        <v>8223</v>
      </c>
      <c r="H646" t="s">
        <v>8245</v>
      </c>
      <c r="I646">
        <v>1426292416</v>
      </c>
      <c r="J646">
        <v>1423704016</v>
      </c>
      <c r="K646" t="b">
        <v>0</v>
      </c>
      <c r="L646">
        <v>0</v>
      </c>
      <c r="M646" t="b">
        <v>0</v>
      </c>
      <c r="N646" t="s">
        <v>8297</v>
      </c>
      <c r="O646" t="s">
        <v>8334</v>
      </c>
      <c r="P646" t="s">
        <v>8351</v>
      </c>
      <c r="Q646">
        <f t="shared" si="61"/>
        <v>0</v>
      </c>
      <c r="R646">
        <f t="shared" si="60"/>
        <v>0</v>
      </c>
      <c r="S646" s="12">
        <f t="shared" si="62"/>
        <v>42047.05574074074</v>
      </c>
      <c r="T646" s="12">
        <f t="shared" si="63"/>
        <v>42077.014074074075</v>
      </c>
      <c r="U646">
        <f t="shared" si="64"/>
        <v>2015</v>
      </c>
      <c r="V646" s="18">
        <f t="shared" si="65"/>
        <v>29.958333333333332</v>
      </c>
    </row>
    <row r="647" spans="1:22" ht="60" x14ac:dyDescent="0.25">
      <c r="A647">
        <v>2506</v>
      </c>
      <c r="B647" s="3" t="s">
        <v>2506</v>
      </c>
      <c r="C647" s="3" t="s">
        <v>6616</v>
      </c>
      <c r="D647" s="6">
        <v>5000</v>
      </c>
      <c r="E647" s="8">
        <v>30</v>
      </c>
      <c r="F647" t="s">
        <v>8220</v>
      </c>
      <c r="G647" t="s">
        <v>8224</v>
      </c>
      <c r="H647" t="s">
        <v>8246</v>
      </c>
      <c r="I647">
        <v>1443906000</v>
      </c>
      <c r="J647">
        <v>1441955269</v>
      </c>
      <c r="K647" t="b">
        <v>0</v>
      </c>
      <c r="L647">
        <v>2</v>
      </c>
      <c r="M647" t="b">
        <v>0</v>
      </c>
      <c r="N647" t="s">
        <v>8297</v>
      </c>
      <c r="O647" t="s">
        <v>8334</v>
      </c>
      <c r="P647" t="s">
        <v>8351</v>
      </c>
      <c r="Q647">
        <f t="shared" si="61"/>
        <v>1</v>
      </c>
      <c r="R647">
        <f t="shared" si="60"/>
        <v>15</v>
      </c>
      <c r="S647" s="12">
        <f t="shared" si="62"/>
        <v>42258.297094907408</v>
      </c>
      <c r="T647" s="12">
        <f t="shared" si="63"/>
        <v>42280.875</v>
      </c>
      <c r="U647">
        <f t="shared" si="64"/>
        <v>2015</v>
      </c>
      <c r="V647" s="18">
        <f t="shared" si="65"/>
        <v>22.577905092592591</v>
      </c>
    </row>
    <row r="648" spans="1:22" x14ac:dyDescent="0.25">
      <c r="A648">
        <v>2507</v>
      </c>
      <c r="B648" s="3" t="s">
        <v>2507</v>
      </c>
      <c r="C648" s="3" t="s">
        <v>6617</v>
      </c>
      <c r="D648" s="6">
        <v>42850</v>
      </c>
      <c r="E648" s="8">
        <v>0</v>
      </c>
      <c r="F648" t="s">
        <v>8220</v>
      </c>
      <c r="G648" t="s">
        <v>8223</v>
      </c>
      <c r="H648" t="s">
        <v>8245</v>
      </c>
      <c r="I648">
        <v>1431308704</v>
      </c>
      <c r="J648">
        <v>1428716704</v>
      </c>
      <c r="K648" t="b">
        <v>0</v>
      </c>
      <c r="L648">
        <v>0</v>
      </c>
      <c r="M648" t="b">
        <v>0</v>
      </c>
      <c r="N648" t="s">
        <v>8297</v>
      </c>
      <c r="O648" t="s">
        <v>8334</v>
      </c>
      <c r="P648" t="s">
        <v>8351</v>
      </c>
      <c r="Q648">
        <f t="shared" si="61"/>
        <v>0</v>
      </c>
      <c r="R648">
        <f t="shared" si="60"/>
        <v>0</v>
      </c>
      <c r="S648" s="12">
        <f t="shared" si="62"/>
        <v>42105.072962962964</v>
      </c>
      <c r="T648" s="12">
        <f t="shared" si="63"/>
        <v>42135.072962962964</v>
      </c>
      <c r="U648">
        <f t="shared" si="64"/>
        <v>2015</v>
      </c>
      <c r="V648" s="18">
        <f t="shared" si="65"/>
        <v>30</v>
      </c>
    </row>
    <row r="649" spans="1:22" ht="60" x14ac:dyDescent="0.25">
      <c r="A649">
        <v>2508</v>
      </c>
      <c r="B649" s="3" t="s">
        <v>2508</v>
      </c>
      <c r="C649" s="3" t="s">
        <v>6618</v>
      </c>
      <c r="D649" s="6">
        <v>20000</v>
      </c>
      <c r="E649" s="8">
        <v>0</v>
      </c>
      <c r="F649" t="s">
        <v>8220</v>
      </c>
      <c r="G649" t="s">
        <v>8223</v>
      </c>
      <c r="H649" t="s">
        <v>8245</v>
      </c>
      <c r="I649">
        <v>1408056634</v>
      </c>
      <c r="J649">
        <v>1405464634</v>
      </c>
      <c r="K649" t="b">
        <v>0</v>
      </c>
      <c r="L649">
        <v>0</v>
      </c>
      <c r="M649" t="b">
        <v>0</v>
      </c>
      <c r="N649" t="s">
        <v>8297</v>
      </c>
      <c r="O649" t="s">
        <v>8334</v>
      </c>
      <c r="P649" t="s">
        <v>8351</v>
      </c>
      <c r="Q649">
        <f t="shared" si="61"/>
        <v>0</v>
      </c>
      <c r="R649">
        <f t="shared" si="60"/>
        <v>0</v>
      </c>
      <c r="S649" s="12">
        <f t="shared" si="62"/>
        <v>41835.951782407406</v>
      </c>
      <c r="T649" s="12">
        <f t="shared" si="63"/>
        <v>41865.951782407406</v>
      </c>
      <c r="U649">
        <f t="shared" si="64"/>
        <v>2014</v>
      </c>
      <c r="V649" s="18">
        <f t="shared" si="65"/>
        <v>30</v>
      </c>
    </row>
    <row r="650" spans="1:22" ht="60" x14ac:dyDescent="0.25">
      <c r="A650">
        <v>2509</v>
      </c>
      <c r="B650" s="3" t="s">
        <v>2509</v>
      </c>
      <c r="C650" s="3" t="s">
        <v>6619</v>
      </c>
      <c r="D650" s="6">
        <v>95000</v>
      </c>
      <c r="E650" s="8">
        <v>1000</v>
      </c>
      <c r="F650" t="s">
        <v>8220</v>
      </c>
      <c r="G650" t="s">
        <v>8224</v>
      </c>
      <c r="H650" t="s">
        <v>8246</v>
      </c>
      <c r="I650">
        <v>1429554349</v>
      </c>
      <c r="J650">
        <v>1424719549</v>
      </c>
      <c r="K650" t="b">
        <v>0</v>
      </c>
      <c r="L650">
        <v>28</v>
      </c>
      <c r="M650" t="b">
        <v>0</v>
      </c>
      <c r="N650" t="s">
        <v>8297</v>
      </c>
      <c r="O650" t="s">
        <v>8334</v>
      </c>
      <c r="P650" t="s">
        <v>8351</v>
      </c>
      <c r="Q650">
        <f t="shared" si="61"/>
        <v>1</v>
      </c>
      <c r="R650">
        <f t="shared" si="60"/>
        <v>35.71</v>
      </c>
      <c r="S650" s="12">
        <f t="shared" si="62"/>
        <v>42058.809594907405</v>
      </c>
      <c r="T650" s="12">
        <f t="shared" si="63"/>
        <v>42114.767928240741</v>
      </c>
      <c r="U650">
        <f t="shared" si="64"/>
        <v>2015</v>
      </c>
      <c r="V650" s="18">
        <f t="shared" si="65"/>
        <v>55.958333333333336</v>
      </c>
    </row>
    <row r="651" spans="1:22" ht="60" x14ac:dyDescent="0.25">
      <c r="A651">
        <v>2510</v>
      </c>
      <c r="B651" s="3" t="s">
        <v>2510</v>
      </c>
      <c r="C651" s="3" t="s">
        <v>6620</v>
      </c>
      <c r="D651" s="6">
        <v>50000</v>
      </c>
      <c r="E651" s="8">
        <v>75</v>
      </c>
      <c r="F651" t="s">
        <v>8220</v>
      </c>
      <c r="G651" t="s">
        <v>8223</v>
      </c>
      <c r="H651" t="s">
        <v>8245</v>
      </c>
      <c r="I651">
        <v>1431647772</v>
      </c>
      <c r="J651">
        <v>1426463772</v>
      </c>
      <c r="K651" t="b">
        <v>0</v>
      </c>
      <c r="L651">
        <v>2</v>
      </c>
      <c r="M651" t="b">
        <v>0</v>
      </c>
      <c r="N651" t="s">
        <v>8297</v>
      </c>
      <c r="O651" t="s">
        <v>8334</v>
      </c>
      <c r="P651" t="s">
        <v>8351</v>
      </c>
      <c r="Q651">
        <f t="shared" si="61"/>
        <v>0</v>
      </c>
      <c r="R651">
        <f t="shared" si="60"/>
        <v>37.5</v>
      </c>
      <c r="S651" s="12">
        <f t="shared" si="62"/>
        <v>42078.997361111105</v>
      </c>
      <c r="T651" s="12">
        <f t="shared" si="63"/>
        <v>42138.997361111105</v>
      </c>
      <c r="U651">
        <f t="shared" si="64"/>
        <v>2015</v>
      </c>
      <c r="V651" s="18">
        <f t="shared" si="65"/>
        <v>60</v>
      </c>
    </row>
    <row r="652" spans="1:22" ht="45" x14ac:dyDescent="0.25">
      <c r="A652">
        <v>2511</v>
      </c>
      <c r="B652" s="3" t="s">
        <v>2511</v>
      </c>
      <c r="C652" s="3" t="s">
        <v>6621</v>
      </c>
      <c r="D652" s="6">
        <v>100000</v>
      </c>
      <c r="E652" s="8">
        <v>0</v>
      </c>
      <c r="F652" t="s">
        <v>8220</v>
      </c>
      <c r="G652" t="s">
        <v>8224</v>
      </c>
      <c r="H652" t="s">
        <v>8246</v>
      </c>
      <c r="I652">
        <v>1454323413</v>
      </c>
      <c r="J652">
        <v>1451731413</v>
      </c>
      <c r="K652" t="b">
        <v>0</v>
      </c>
      <c r="L652">
        <v>0</v>
      </c>
      <c r="M652" t="b">
        <v>0</v>
      </c>
      <c r="N652" t="s">
        <v>8297</v>
      </c>
      <c r="O652" t="s">
        <v>8334</v>
      </c>
      <c r="P652" t="s">
        <v>8351</v>
      </c>
      <c r="Q652">
        <f t="shared" si="61"/>
        <v>0</v>
      </c>
      <c r="R652">
        <f t="shared" si="60"/>
        <v>0</v>
      </c>
      <c r="S652" s="12">
        <f t="shared" si="62"/>
        <v>42371.446909722217</v>
      </c>
      <c r="T652" s="12">
        <f t="shared" si="63"/>
        <v>42401.446909722217</v>
      </c>
      <c r="U652">
        <f t="shared" si="64"/>
        <v>2016</v>
      </c>
      <c r="V652" s="18">
        <f t="shared" si="65"/>
        <v>30</v>
      </c>
    </row>
    <row r="653" spans="1:22" ht="45" x14ac:dyDescent="0.25">
      <c r="A653">
        <v>2512</v>
      </c>
      <c r="B653" s="3" t="s">
        <v>2512</v>
      </c>
      <c r="C653" s="3" t="s">
        <v>6622</v>
      </c>
      <c r="D653" s="6">
        <v>1150</v>
      </c>
      <c r="E653" s="8">
        <v>0</v>
      </c>
      <c r="F653" t="s">
        <v>8220</v>
      </c>
      <c r="G653" t="s">
        <v>8223</v>
      </c>
      <c r="H653" t="s">
        <v>8245</v>
      </c>
      <c r="I653">
        <v>1418504561</v>
      </c>
      <c r="J653">
        <v>1417208561</v>
      </c>
      <c r="K653" t="b">
        <v>0</v>
      </c>
      <c r="L653">
        <v>0</v>
      </c>
      <c r="M653" t="b">
        <v>0</v>
      </c>
      <c r="N653" t="s">
        <v>8297</v>
      </c>
      <c r="O653" t="s">
        <v>8334</v>
      </c>
      <c r="P653" t="s">
        <v>8351</v>
      </c>
      <c r="Q653">
        <f t="shared" si="61"/>
        <v>0</v>
      </c>
      <c r="R653">
        <f t="shared" si="60"/>
        <v>0</v>
      </c>
      <c r="S653" s="12">
        <f t="shared" si="62"/>
        <v>41971.876863425925</v>
      </c>
      <c r="T653" s="12">
        <f t="shared" si="63"/>
        <v>41986.876863425925</v>
      </c>
      <c r="U653">
        <f t="shared" si="64"/>
        <v>2014</v>
      </c>
      <c r="V653" s="18">
        <f t="shared" si="65"/>
        <v>15</v>
      </c>
    </row>
    <row r="654" spans="1:22" ht="60" x14ac:dyDescent="0.25">
      <c r="A654">
        <v>2513</v>
      </c>
      <c r="B654" s="3" t="s">
        <v>2513</v>
      </c>
      <c r="C654" s="3" t="s">
        <v>6623</v>
      </c>
      <c r="D654" s="6">
        <v>180000</v>
      </c>
      <c r="E654" s="8">
        <v>0</v>
      </c>
      <c r="F654" t="s">
        <v>8220</v>
      </c>
      <c r="G654" t="s">
        <v>8235</v>
      </c>
      <c r="H654" t="s">
        <v>8248</v>
      </c>
      <c r="I654">
        <v>1488067789</v>
      </c>
      <c r="J654">
        <v>1482883789</v>
      </c>
      <c r="K654" t="b">
        <v>0</v>
      </c>
      <c r="L654">
        <v>0</v>
      </c>
      <c r="M654" t="b">
        <v>0</v>
      </c>
      <c r="N654" t="s">
        <v>8297</v>
      </c>
      <c r="O654" t="s">
        <v>8334</v>
      </c>
      <c r="P654" t="s">
        <v>8351</v>
      </c>
      <c r="Q654">
        <f t="shared" si="61"/>
        <v>0</v>
      </c>
      <c r="R654">
        <f t="shared" si="60"/>
        <v>0</v>
      </c>
      <c r="S654" s="12">
        <f t="shared" si="62"/>
        <v>42732.00681712963</v>
      </c>
      <c r="T654" s="12">
        <f t="shared" si="63"/>
        <v>42792.00681712963</v>
      </c>
      <c r="U654">
        <f t="shared" si="64"/>
        <v>2016</v>
      </c>
      <c r="V654" s="18">
        <f t="shared" si="65"/>
        <v>60</v>
      </c>
    </row>
    <row r="655" spans="1:22" ht="60" x14ac:dyDescent="0.25">
      <c r="A655">
        <v>2514</v>
      </c>
      <c r="B655" s="3" t="s">
        <v>2514</v>
      </c>
      <c r="C655" s="3" t="s">
        <v>6624</v>
      </c>
      <c r="D655" s="6">
        <v>12000</v>
      </c>
      <c r="E655" s="8">
        <v>210</v>
      </c>
      <c r="F655" t="s">
        <v>8220</v>
      </c>
      <c r="G655" t="s">
        <v>8223</v>
      </c>
      <c r="H655" t="s">
        <v>8245</v>
      </c>
      <c r="I655">
        <v>1408526477</v>
      </c>
      <c r="J655">
        <v>1407057677</v>
      </c>
      <c r="K655" t="b">
        <v>0</v>
      </c>
      <c r="L655">
        <v>4</v>
      </c>
      <c r="M655" t="b">
        <v>0</v>
      </c>
      <c r="N655" t="s">
        <v>8297</v>
      </c>
      <c r="O655" t="s">
        <v>8334</v>
      </c>
      <c r="P655" t="s">
        <v>8351</v>
      </c>
      <c r="Q655">
        <f t="shared" si="61"/>
        <v>2</v>
      </c>
      <c r="R655">
        <f t="shared" si="60"/>
        <v>52.5</v>
      </c>
      <c r="S655" s="12">
        <f t="shared" si="62"/>
        <v>41854.389780092592</v>
      </c>
      <c r="T655" s="12">
        <f t="shared" si="63"/>
        <v>41871.389780092592</v>
      </c>
      <c r="U655">
        <f t="shared" si="64"/>
        <v>2014</v>
      </c>
      <c r="V655" s="18">
        <f t="shared" si="65"/>
        <v>17</v>
      </c>
    </row>
    <row r="656" spans="1:22" ht="60" x14ac:dyDescent="0.25">
      <c r="A656">
        <v>2515</v>
      </c>
      <c r="B656" s="3" t="s">
        <v>2515</v>
      </c>
      <c r="C656" s="3" t="s">
        <v>6625</v>
      </c>
      <c r="D656" s="6">
        <v>5000</v>
      </c>
      <c r="E656" s="8">
        <v>930</v>
      </c>
      <c r="F656" t="s">
        <v>8220</v>
      </c>
      <c r="G656" t="s">
        <v>8223</v>
      </c>
      <c r="H656" t="s">
        <v>8245</v>
      </c>
      <c r="I656">
        <v>1424635753</v>
      </c>
      <c r="J656">
        <v>1422043753</v>
      </c>
      <c r="K656" t="b">
        <v>0</v>
      </c>
      <c r="L656">
        <v>12</v>
      </c>
      <c r="M656" t="b">
        <v>0</v>
      </c>
      <c r="N656" t="s">
        <v>8297</v>
      </c>
      <c r="O656" t="s">
        <v>8334</v>
      </c>
      <c r="P656" t="s">
        <v>8351</v>
      </c>
      <c r="Q656">
        <f t="shared" si="61"/>
        <v>19</v>
      </c>
      <c r="R656">
        <f t="shared" si="60"/>
        <v>77.5</v>
      </c>
      <c r="S656" s="12">
        <f t="shared" si="62"/>
        <v>42027.839733796296</v>
      </c>
      <c r="T656" s="12">
        <f t="shared" si="63"/>
        <v>42057.839733796296</v>
      </c>
      <c r="U656">
        <f t="shared" si="64"/>
        <v>2015</v>
      </c>
      <c r="V656" s="18">
        <f t="shared" si="65"/>
        <v>30</v>
      </c>
    </row>
    <row r="657" spans="1:22" ht="60" x14ac:dyDescent="0.25">
      <c r="A657">
        <v>2516</v>
      </c>
      <c r="B657" s="3" t="s">
        <v>2516</v>
      </c>
      <c r="C657" s="3" t="s">
        <v>6626</v>
      </c>
      <c r="D657" s="6">
        <v>22000</v>
      </c>
      <c r="E657" s="8">
        <v>0</v>
      </c>
      <c r="F657" t="s">
        <v>8220</v>
      </c>
      <c r="G657" t="s">
        <v>8223</v>
      </c>
      <c r="H657" t="s">
        <v>8245</v>
      </c>
      <c r="I657">
        <v>1417279252</v>
      </c>
      <c r="J657">
        <v>1414683652</v>
      </c>
      <c r="K657" t="b">
        <v>0</v>
      </c>
      <c r="L657">
        <v>0</v>
      </c>
      <c r="M657" t="b">
        <v>0</v>
      </c>
      <c r="N657" t="s">
        <v>8297</v>
      </c>
      <c r="O657" t="s">
        <v>8334</v>
      </c>
      <c r="P657" t="s">
        <v>8351</v>
      </c>
      <c r="Q657">
        <f t="shared" si="61"/>
        <v>0</v>
      </c>
      <c r="R657">
        <f t="shared" si="60"/>
        <v>0</v>
      </c>
      <c r="S657" s="12">
        <f t="shared" si="62"/>
        <v>41942.653379629628</v>
      </c>
      <c r="T657" s="12">
        <f t="shared" si="63"/>
        <v>41972.6950462963</v>
      </c>
      <c r="U657">
        <f t="shared" si="64"/>
        <v>2014</v>
      </c>
      <c r="V657" s="18">
        <f t="shared" si="65"/>
        <v>30.041666666666668</v>
      </c>
    </row>
    <row r="658" spans="1:22" ht="60" x14ac:dyDescent="0.25">
      <c r="A658">
        <v>2517</v>
      </c>
      <c r="B658" s="3" t="s">
        <v>2517</v>
      </c>
      <c r="C658" s="3" t="s">
        <v>6627</v>
      </c>
      <c r="D658" s="6">
        <v>18000</v>
      </c>
      <c r="E658" s="8">
        <v>1767</v>
      </c>
      <c r="F658" t="s">
        <v>8220</v>
      </c>
      <c r="G658" t="s">
        <v>8228</v>
      </c>
      <c r="H658" t="s">
        <v>8250</v>
      </c>
      <c r="I658">
        <v>1426788930</v>
      </c>
      <c r="J658">
        <v>1424200530</v>
      </c>
      <c r="K658" t="b">
        <v>0</v>
      </c>
      <c r="L658">
        <v>33</v>
      </c>
      <c r="M658" t="b">
        <v>0</v>
      </c>
      <c r="N658" t="s">
        <v>8297</v>
      </c>
      <c r="O658" t="s">
        <v>8334</v>
      </c>
      <c r="P658" t="s">
        <v>8351</v>
      </c>
      <c r="Q658">
        <f t="shared" si="61"/>
        <v>10</v>
      </c>
      <c r="R658">
        <f t="shared" si="60"/>
        <v>53.55</v>
      </c>
      <c r="S658" s="12">
        <f t="shared" si="62"/>
        <v>42052.802430555559</v>
      </c>
      <c r="T658" s="12">
        <f t="shared" si="63"/>
        <v>42082.760763888888</v>
      </c>
      <c r="U658">
        <f t="shared" si="64"/>
        <v>2015</v>
      </c>
      <c r="V658" s="18">
        <f t="shared" si="65"/>
        <v>29.958333333333332</v>
      </c>
    </row>
    <row r="659" spans="1:22" ht="45" x14ac:dyDescent="0.25">
      <c r="A659">
        <v>2518</v>
      </c>
      <c r="B659" s="3" t="s">
        <v>2518</v>
      </c>
      <c r="C659" s="3" t="s">
        <v>6628</v>
      </c>
      <c r="D659" s="6">
        <v>5000</v>
      </c>
      <c r="E659" s="8">
        <v>0</v>
      </c>
      <c r="F659" t="s">
        <v>8220</v>
      </c>
      <c r="G659" t="s">
        <v>8223</v>
      </c>
      <c r="H659" t="s">
        <v>8245</v>
      </c>
      <c r="I659">
        <v>1415899228</v>
      </c>
      <c r="J659">
        <v>1413303628</v>
      </c>
      <c r="K659" t="b">
        <v>0</v>
      </c>
      <c r="L659">
        <v>0</v>
      </c>
      <c r="M659" t="b">
        <v>0</v>
      </c>
      <c r="N659" t="s">
        <v>8297</v>
      </c>
      <c r="O659" t="s">
        <v>8334</v>
      </c>
      <c r="P659" t="s">
        <v>8351</v>
      </c>
      <c r="Q659">
        <f t="shared" si="61"/>
        <v>0</v>
      </c>
      <c r="R659">
        <f t="shared" si="60"/>
        <v>0</v>
      </c>
      <c r="S659" s="12">
        <f t="shared" si="62"/>
        <v>41926.680879629632</v>
      </c>
      <c r="T659" s="12">
        <f t="shared" si="63"/>
        <v>41956.722546296296</v>
      </c>
      <c r="U659">
        <f t="shared" si="64"/>
        <v>2014</v>
      </c>
      <c r="V659" s="18">
        <f t="shared" si="65"/>
        <v>30.041666666666668</v>
      </c>
    </row>
    <row r="660" spans="1:22" ht="45" x14ac:dyDescent="0.25">
      <c r="A660">
        <v>2519</v>
      </c>
      <c r="B660" s="3" t="s">
        <v>2519</v>
      </c>
      <c r="C660" s="3" t="s">
        <v>6629</v>
      </c>
      <c r="D660" s="6">
        <v>150000</v>
      </c>
      <c r="E660" s="8">
        <v>65</v>
      </c>
      <c r="F660" t="s">
        <v>8220</v>
      </c>
      <c r="G660" t="s">
        <v>8223</v>
      </c>
      <c r="H660" t="s">
        <v>8245</v>
      </c>
      <c r="I660">
        <v>1405741404</v>
      </c>
      <c r="J660">
        <v>1403149404</v>
      </c>
      <c r="K660" t="b">
        <v>0</v>
      </c>
      <c r="L660">
        <v>4</v>
      </c>
      <c r="M660" t="b">
        <v>0</v>
      </c>
      <c r="N660" t="s">
        <v>8297</v>
      </c>
      <c r="O660" t="s">
        <v>8334</v>
      </c>
      <c r="P660" t="s">
        <v>8351</v>
      </c>
      <c r="Q660">
        <f t="shared" si="61"/>
        <v>0</v>
      </c>
      <c r="R660">
        <f t="shared" si="60"/>
        <v>16.25</v>
      </c>
      <c r="S660" s="12">
        <f t="shared" si="62"/>
        <v>41809.155138888891</v>
      </c>
      <c r="T660" s="12">
        <f t="shared" si="63"/>
        <v>41839.155138888891</v>
      </c>
      <c r="U660">
        <f t="shared" si="64"/>
        <v>2014</v>
      </c>
      <c r="V660" s="18">
        <f t="shared" si="65"/>
        <v>30</v>
      </c>
    </row>
    <row r="661" spans="1:22" ht="60" x14ac:dyDescent="0.25">
      <c r="A661">
        <v>2520</v>
      </c>
      <c r="B661" s="3" t="s">
        <v>2520</v>
      </c>
      <c r="C661" s="3" t="s">
        <v>6630</v>
      </c>
      <c r="D661" s="6">
        <v>100000</v>
      </c>
      <c r="E661" s="8">
        <v>0</v>
      </c>
      <c r="F661" t="s">
        <v>8220</v>
      </c>
      <c r="G661" t="s">
        <v>8223</v>
      </c>
      <c r="H661" t="s">
        <v>8245</v>
      </c>
      <c r="I661">
        <v>1476559260</v>
      </c>
      <c r="J661">
        <v>1472567085</v>
      </c>
      <c r="K661" t="b">
        <v>0</v>
      </c>
      <c r="L661">
        <v>0</v>
      </c>
      <c r="M661" t="b">
        <v>0</v>
      </c>
      <c r="N661" t="s">
        <v>8297</v>
      </c>
      <c r="O661" t="s">
        <v>8334</v>
      </c>
      <c r="P661" t="s">
        <v>8351</v>
      </c>
      <c r="Q661">
        <f t="shared" si="61"/>
        <v>0</v>
      </c>
      <c r="R661">
        <f t="shared" si="60"/>
        <v>0</v>
      </c>
      <c r="S661" s="12">
        <f t="shared" si="62"/>
        <v>42612.600520833337</v>
      </c>
      <c r="T661" s="12">
        <f t="shared" si="63"/>
        <v>42658.806249999994</v>
      </c>
      <c r="U661">
        <f t="shared" si="64"/>
        <v>2016</v>
      </c>
      <c r="V661" s="18">
        <f t="shared" si="65"/>
        <v>46.205729166666664</v>
      </c>
    </row>
    <row r="662" spans="1:22" ht="60" x14ac:dyDescent="0.25">
      <c r="A662">
        <v>2561</v>
      </c>
      <c r="B662" s="3" t="s">
        <v>2561</v>
      </c>
      <c r="C662" s="3" t="s">
        <v>6671</v>
      </c>
      <c r="D662" s="6">
        <v>100000</v>
      </c>
      <c r="E662" s="8">
        <v>0</v>
      </c>
      <c r="F662" t="s">
        <v>8219</v>
      </c>
      <c r="G662" t="s">
        <v>8228</v>
      </c>
      <c r="H662" t="s">
        <v>8250</v>
      </c>
      <c r="I662">
        <v>1444740089</v>
      </c>
      <c r="J662">
        <v>1442148089</v>
      </c>
      <c r="K662" t="b">
        <v>0</v>
      </c>
      <c r="L662">
        <v>0</v>
      </c>
      <c r="M662" t="b">
        <v>0</v>
      </c>
      <c r="N662" t="s">
        <v>8282</v>
      </c>
      <c r="O662" t="s">
        <v>8334</v>
      </c>
      <c r="P662" t="s">
        <v>8335</v>
      </c>
      <c r="Q662">
        <f t="shared" si="61"/>
        <v>0</v>
      </c>
      <c r="R662">
        <f t="shared" si="60"/>
        <v>0</v>
      </c>
      <c r="S662" s="12">
        <f t="shared" si="62"/>
        <v>42260.528807870374</v>
      </c>
      <c r="T662" s="12">
        <f t="shared" si="63"/>
        <v>42290.528807870374</v>
      </c>
      <c r="U662">
        <f t="shared" si="64"/>
        <v>2015</v>
      </c>
      <c r="V662" s="18">
        <f t="shared" si="65"/>
        <v>30</v>
      </c>
    </row>
    <row r="663" spans="1:22" ht="60" x14ac:dyDescent="0.25">
      <c r="A663">
        <v>2562</v>
      </c>
      <c r="B663" s="3" t="s">
        <v>2562</v>
      </c>
      <c r="C663" s="3" t="s">
        <v>6672</v>
      </c>
      <c r="D663" s="6">
        <v>10000</v>
      </c>
      <c r="E663" s="8">
        <v>75</v>
      </c>
      <c r="F663" t="s">
        <v>8219</v>
      </c>
      <c r="G663" t="s">
        <v>8235</v>
      </c>
      <c r="H663" t="s">
        <v>8248</v>
      </c>
      <c r="I663">
        <v>1476189339</v>
      </c>
      <c r="J663">
        <v>1471005339</v>
      </c>
      <c r="K663" t="b">
        <v>0</v>
      </c>
      <c r="L663">
        <v>3</v>
      </c>
      <c r="M663" t="b">
        <v>0</v>
      </c>
      <c r="N663" t="s">
        <v>8282</v>
      </c>
      <c r="O663" t="s">
        <v>8334</v>
      </c>
      <c r="P663" t="s">
        <v>8335</v>
      </c>
      <c r="Q663">
        <f t="shared" si="61"/>
        <v>1</v>
      </c>
      <c r="R663">
        <f t="shared" si="60"/>
        <v>25</v>
      </c>
      <c r="S663" s="12">
        <f t="shared" si="62"/>
        <v>42594.524756944447</v>
      </c>
      <c r="T663" s="12">
        <f t="shared" si="63"/>
        <v>42654.524756944447</v>
      </c>
      <c r="U663">
        <f t="shared" si="64"/>
        <v>2016</v>
      </c>
      <c r="V663" s="18">
        <f t="shared" si="65"/>
        <v>60</v>
      </c>
    </row>
    <row r="664" spans="1:22" ht="30" x14ac:dyDescent="0.25">
      <c r="A664">
        <v>2563</v>
      </c>
      <c r="B664" s="3" t="s">
        <v>2563</v>
      </c>
      <c r="C664" s="3" t="s">
        <v>6673</v>
      </c>
      <c r="D664" s="6">
        <v>20000</v>
      </c>
      <c r="E664" s="8">
        <v>0</v>
      </c>
      <c r="F664" t="s">
        <v>8219</v>
      </c>
      <c r="G664" t="s">
        <v>8223</v>
      </c>
      <c r="H664" t="s">
        <v>8245</v>
      </c>
      <c r="I664">
        <v>1438226451</v>
      </c>
      <c r="J664">
        <v>1433042451</v>
      </c>
      <c r="K664" t="b">
        <v>0</v>
      </c>
      <c r="L664">
        <v>0</v>
      </c>
      <c r="M664" t="b">
        <v>0</v>
      </c>
      <c r="N664" t="s">
        <v>8282</v>
      </c>
      <c r="O664" t="s">
        <v>8334</v>
      </c>
      <c r="P664" t="s">
        <v>8335</v>
      </c>
      <c r="Q664">
        <f t="shared" si="61"/>
        <v>0</v>
      </c>
      <c r="R664">
        <f t="shared" si="60"/>
        <v>0</v>
      </c>
      <c r="S664" s="12">
        <f t="shared" si="62"/>
        <v>42155.139479166668</v>
      </c>
      <c r="T664" s="12">
        <f t="shared" si="63"/>
        <v>42215.139479166668</v>
      </c>
      <c r="U664">
        <f t="shared" si="64"/>
        <v>2015</v>
      </c>
      <c r="V664" s="18">
        <f t="shared" si="65"/>
        <v>60</v>
      </c>
    </row>
    <row r="665" spans="1:22" ht="45" x14ac:dyDescent="0.25">
      <c r="A665">
        <v>2564</v>
      </c>
      <c r="B665" s="3" t="s">
        <v>2564</v>
      </c>
      <c r="C665" s="3" t="s">
        <v>6674</v>
      </c>
      <c r="D665" s="6">
        <v>40000</v>
      </c>
      <c r="E665" s="8">
        <v>0</v>
      </c>
      <c r="F665" t="s">
        <v>8219</v>
      </c>
      <c r="G665" t="s">
        <v>8228</v>
      </c>
      <c r="H665" t="s">
        <v>8250</v>
      </c>
      <c r="I665">
        <v>1406854699</v>
      </c>
      <c r="J665">
        <v>1404262699</v>
      </c>
      <c r="K665" t="b">
        <v>0</v>
      </c>
      <c r="L665">
        <v>0</v>
      </c>
      <c r="M665" t="b">
        <v>0</v>
      </c>
      <c r="N665" t="s">
        <v>8282</v>
      </c>
      <c r="O665" t="s">
        <v>8334</v>
      </c>
      <c r="P665" t="s">
        <v>8335</v>
      </c>
      <c r="Q665">
        <f t="shared" si="61"/>
        <v>0</v>
      </c>
      <c r="R665">
        <f t="shared" si="60"/>
        <v>0</v>
      </c>
      <c r="S665" s="12">
        <f t="shared" si="62"/>
        <v>41822.040497685186</v>
      </c>
      <c r="T665" s="12">
        <f t="shared" si="63"/>
        <v>41852.040497685186</v>
      </c>
      <c r="U665">
        <f t="shared" si="64"/>
        <v>2014</v>
      </c>
      <c r="V665" s="18">
        <f t="shared" si="65"/>
        <v>30</v>
      </c>
    </row>
    <row r="666" spans="1:22" ht="45" x14ac:dyDescent="0.25">
      <c r="A666">
        <v>2565</v>
      </c>
      <c r="B666" s="3" t="s">
        <v>2565</v>
      </c>
      <c r="C666" s="3" t="s">
        <v>6675</v>
      </c>
      <c r="D666" s="6">
        <v>10000</v>
      </c>
      <c r="E666" s="8">
        <v>100</v>
      </c>
      <c r="F666" t="s">
        <v>8219</v>
      </c>
      <c r="G666" t="s">
        <v>8223</v>
      </c>
      <c r="H666" t="s">
        <v>8245</v>
      </c>
      <c r="I666">
        <v>1462827000</v>
      </c>
      <c r="J666">
        <v>1457710589</v>
      </c>
      <c r="K666" t="b">
        <v>0</v>
      </c>
      <c r="L666">
        <v>1</v>
      </c>
      <c r="M666" t="b">
        <v>0</v>
      </c>
      <c r="N666" t="s">
        <v>8282</v>
      </c>
      <c r="O666" t="s">
        <v>8334</v>
      </c>
      <c r="P666" t="s">
        <v>8335</v>
      </c>
      <c r="Q666">
        <f t="shared" si="61"/>
        <v>1</v>
      </c>
      <c r="R666">
        <f t="shared" si="60"/>
        <v>100</v>
      </c>
      <c r="S666" s="12">
        <f t="shared" si="62"/>
        <v>42440.650335648148</v>
      </c>
      <c r="T666" s="12">
        <f t="shared" si="63"/>
        <v>42499.868055555555</v>
      </c>
      <c r="U666">
        <f t="shared" si="64"/>
        <v>2016</v>
      </c>
      <c r="V666" s="18">
        <f t="shared" si="65"/>
        <v>59.217719907407407</v>
      </c>
    </row>
    <row r="667" spans="1:22" ht="45" x14ac:dyDescent="0.25">
      <c r="A667">
        <v>2566</v>
      </c>
      <c r="B667" s="3" t="s">
        <v>2566</v>
      </c>
      <c r="C667" s="3" t="s">
        <v>6676</v>
      </c>
      <c r="D667" s="6">
        <v>35000</v>
      </c>
      <c r="E667" s="8">
        <v>0</v>
      </c>
      <c r="F667" t="s">
        <v>8219</v>
      </c>
      <c r="G667" t="s">
        <v>8223</v>
      </c>
      <c r="H667" t="s">
        <v>8245</v>
      </c>
      <c r="I667">
        <v>1408663948</v>
      </c>
      <c r="J667">
        <v>1406071948</v>
      </c>
      <c r="K667" t="b">
        <v>0</v>
      </c>
      <c r="L667">
        <v>0</v>
      </c>
      <c r="M667" t="b">
        <v>0</v>
      </c>
      <c r="N667" t="s">
        <v>8282</v>
      </c>
      <c r="O667" t="s">
        <v>8334</v>
      </c>
      <c r="P667" t="s">
        <v>8335</v>
      </c>
      <c r="Q667">
        <f t="shared" si="61"/>
        <v>0</v>
      </c>
      <c r="R667">
        <f t="shared" si="60"/>
        <v>0</v>
      </c>
      <c r="S667" s="12">
        <f t="shared" si="62"/>
        <v>41842.980879629627</v>
      </c>
      <c r="T667" s="12">
        <f t="shared" si="63"/>
        <v>41872.980879629627</v>
      </c>
      <c r="U667">
        <f t="shared" si="64"/>
        <v>2014</v>
      </c>
      <c r="V667" s="18">
        <f t="shared" si="65"/>
        <v>30</v>
      </c>
    </row>
    <row r="668" spans="1:22" ht="45" x14ac:dyDescent="0.25">
      <c r="A668">
        <v>2567</v>
      </c>
      <c r="B668" s="3" t="s">
        <v>2567</v>
      </c>
      <c r="C668" s="3" t="s">
        <v>6677</v>
      </c>
      <c r="D668" s="6">
        <v>45000</v>
      </c>
      <c r="E668" s="8">
        <v>120</v>
      </c>
      <c r="F668" t="s">
        <v>8219</v>
      </c>
      <c r="G668" t="s">
        <v>8223</v>
      </c>
      <c r="H668" t="s">
        <v>8245</v>
      </c>
      <c r="I668">
        <v>1429823138</v>
      </c>
      <c r="J668">
        <v>1427231138</v>
      </c>
      <c r="K668" t="b">
        <v>0</v>
      </c>
      <c r="L668">
        <v>2</v>
      </c>
      <c r="M668" t="b">
        <v>0</v>
      </c>
      <c r="N668" t="s">
        <v>8282</v>
      </c>
      <c r="O668" t="s">
        <v>8334</v>
      </c>
      <c r="P668" t="s">
        <v>8335</v>
      </c>
      <c r="Q668">
        <f t="shared" si="61"/>
        <v>0</v>
      </c>
      <c r="R668">
        <f t="shared" si="60"/>
        <v>60</v>
      </c>
      <c r="S668" s="12">
        <f t="shared" si="62"/>
        <v>42087.878912037035</v>
      </c>
      <c r="T668" s="12">
        <f t="shared" si="63"/>
        <v>42117.878912037035</v>
      </c>
      <c r="U668">
        <f t="shared" si="64"/>
        <v>2015</v>
      </c>
      <c r="V668" s="18">
        <f t="shared" si="65"/>
        <v>30</v>
      </c>
    </row>
    <row r="669" spans="1:22" ht="60" x14ac:dyDescent="0.25">
      <c r="A669">
        <v>2568</v>
      </c>
      <c r="B669" s="3" t="s">
        <v>2568</v>
      </c>
      <c r="C669" s="3" t="s">
        <v>6678</v>
      </c>
      <c r="D669" s="6">
        <v>10000</v>
      </c>
      <c r="E669" s="8">
        <v>50</v>
      </c>
      <c r="F669" t="s">
        <v>8219</v>
      </c>
      <c r="G669" t="s">
        <v>8224</v>
      </c>
      <c r="H669" t="s">
        <v>8246</v>
      </c>
      <c r="I669">
        <v>1472745594</v>
      </c>
      <c r="J669">
        <v>1470153594</v>
      </c>
      <c r="K669" t="b">
        <v>0</v>
      </c>
      <c r="L669">
        <v>1</v>
      </c>
      <c r="M669" t="b">
        <v>0</v>
      </c>
      <c r="N669" t="s">
        <v>8282</v>
      </c>
      <c r="O669" t="s">
        <v>8334</v>
      </c>
      <c r="P669" t="s">
        <v>8335</v>
      </c>
      <c r="Q669">
        <f t="shared" si="61"/>
        <v>1</v>
      </c>
      <c r="R669">
        <f t="shared" si="60"/>
        <v>50</v>
      </c>
      <c r="S669" s="12">
        <f t="shared" si="62"/>
        <v>42584.666597222225</v>
      </c>
      <c r="T669" s="12">
        <f t="shared" si="63"/>
        <v>42614.666597222225</v>
      </c>
      <c r="U669">
        <f t="shared" si="64"/>
        <v>2016</v>
      </c>
      <c r="V669" s="18">
        <f t="shared" si="65"/>
        <v>30</v>
      </c>
    </row>
    <row r="670" spans="1:22" ht="45" x14ac:dyDescent="0.25">
      <c r="A670">
        <v>2569</v>
      </c>
      <c r="B670" s="3" t="s">
        <v>2569</v>
      </c>
      <c r="C670" s="3" t="s">
        <v>6679</v>
      </c>
      <c r="D670" s="6">
        <v>6500</v>
      </c>
      <c r="E670" s="8">
        <v>145</v>
      </c>
      <c r="F670" t="s">
        <v>8219</v>
      </c>
      <c r="G670" t="s">
        <v>8223</v>
      </c>
      <c r="H670" t="s">
        <v>8245</v>
      </c>
      <c r="I670">
        <v>1442457112</v>
      </c>
      <c r="J670">
        <v>1439865112</v>
      </c>
      <c r="K670" t="b">
        <v>0</v>
      </c>
      <c r="L670">
        <v>2</v>
      </c>
      <c r="M670" t="b">
        <v>0</v>
      </c>
      <c r="N670" t="s">
        <v>8282</v>
      </c>
      <c r="O670" t="s">
        <v>8334</v>
      </c>
      <c r="P670" t="s">
        <v>8335</v>
      </c>
      <c r="Q670">
        <f t="shared" si="61"/>
        <v>2</v>
      </c>
      <c r="R670">
        <f t="shared" si="60"/>
        <v>72.5</v>
      </c>
      <c r="S670" s="12">
        <f t="shared" si="62"/>
        <v>42234.105462962965</v>
      </c>
      <c r="T670" s="12">
        <f t="shared" si="63"/>
        <v>42264.105462962965</v>
      </c>
      <c r="U670">
        <f t="shared" si="64"/>
        <v>2015</v>
      </c>
      <c r="V670" s="18">
        <f t="shared" si="65"/>
        <v>30</v>
      </c>
    </row>
    <row r="671" spans="1:22" ht="45" x14ac:dyDescent="0.25">
      <c r="A671">
        <v>2570</v>
      </c>
      <c r="B671" s="3" t="s">
        <v>2570</v>
      </c>
      <c r="C671" s="3" t="s">
        <v>6680</v>
      </c>
      <c r="D671" s="6">
        <v>7000</v>
      </c>
      <c r="E671" s="8">
        <v>59</v>
      </c>
      <c r="F671" t="s">
        <v>8219</v>
      </c>
      <c r="G671" t="s">
        <v>8223</v>
      </c>
      <c r="H671" t="s">
        <v>8245</v>
      </c>
      <c r="I671">
        <v>1486590035</v>
      </c>
      <c r="J671">
        <v>1483998035</v>
      </c>
      <c r="K671" t="b">
        <v>0</v>
      </c>
      <c r="L671">
        <v>2</v>
      </c>
      <c r="M671" t="b">
        <v>0</v>
      </c>
      <c r="N671" t="s">
        <v>8282</v>
      </c>
      <c r="O671" t="s">
        <v>8334</v>
      </c>
      <c r="P671" t="s">
        <v>8335</v>
      </c>
      <c r="Q671">
        <f t="shared" si="61"/>
        <v>1</v>
      </c>
      <c r="R671">
        <f t="shared" si="60"/>
        <v>29.5</v>
      </c>
      <c r="S671" s="12">
        <f t="shared" si="62"/>
        <v>42744.903182870374</v>
      </c>
      <c r="T671" s="12">
        <f t="shared" si="63"/>
        <v>42774.903182870374</v>
      </c>
      <c r="U671">
        <f t="shared" si="64"/>
        <v>2017</v>
      </c>
      <c r="V671" s="18">
        <f t="shared" si="65"/>
        <v>30</v>
      </c>
    </row>
    <row r="672" spans="1:22" ht="45" x14ac:dyDescent="0.25">
      <c r="A672">
        <v>2571</v>
      </c>
      <c r="B672" s="3" t="s">
        <v>2571</v>
      </c>
      <c r="C672" s="3" t="s">
        <v>6681</v>
      </c>
      <c r="D672" s="6">
        <v>100000</v>
      </c>
      <c r="E672" s="8">
        <v>250</v>
      </c>
      <c r="F672" t="s">
        <v>8219</v>
      </c>
      <c r="G672" t="s">
        <v>8225</v>
      </c>
      <c r="H672" t="s">
        <v>8247</v>
      </c>
      <c r="I672">
        <v>1463645521</v>
      </c>
      <c r="J672">
        <v>1458461521</v>
      </c>
      <c r="K672" t="b">
        <v>0</v>
      </c>
      <c r="L672">
        <v>4</v>
      </c>
      <c r="M672" t="b">
        <v>0</v>
      </c>
      <c r="N672" t="s">
        <v>8282</v>
      </c>
      <c r="O672" t="s">
        <v>8334</v>
      </c>
      <c r="P672" t="s">
        <v>8335</v>
      </c>
      <c r="Q672">
        <f t="shared" si="61"/>
        <v>0</v>
      </c>
      <c r="R672">
        <f t="shared" si="60"/>
        <v>62.5</v>
      </c>
      <c r="S672" s="12">
        <f t="shared" si="62"/>
        <v>42449.341678240744</v>
      </c>
      <c r="T672" s="12">
        <f t="shared" si="63"/>
        <v>42509.341678240744</v>
      </c>
      <c r="U672">
        <f t="shared" si="64"/>
        <v>2016</v>
      </c>
      <c r="V672" s="18">
        <f t="shared" si="65"/>
        <v>60</v>
      </c>
    </row>
    <row r="673" spans="1:22" ht="45" x14ac:dyDescent="0.25">
      <c r="A673">
        <v>2572</v>
      </c>
      <c r="B673" s="3" t="s">
        <v>2572</v>
      </c>
      <c r="C673" s="3" t="s">
        <v>6682</v>
      </c>
      <c r="D673" s="6">
        <v>30000</v>
      </c>
      <c r="E673" s="8">
        <v>0</v>
      </c>
      <c r="F673" t="s">
        <v>8219</v>
      </c>
      <c r="G673" t="s">
        <v>8223</v>
      </c>
      <c r="H673" t="s">
        <v>8245</v>
      </c>
      <c r="I673">
        <v>1428893517</v>
      </c>
      <c r="J673">
        <v>1426301517</v>
      </c>
      <c r="K673" t="b">
        <v>0</v>
      </c>
      <c r="L673">
        <v>0</v>
      </c>
      <c r="M673" t="b">
        <v>0</v>
      </c>
      <c r="N673" t="s">
        <v>8282</v>
      </c>
      <c r="O673" t="s">
        <v>8334</v>
      </c>
      <c r="P673" t="s">
        <v>8335</v>
      </c>
      <c r="Q673">
        <f t="shared" si="61"/>
        <v>0</v>
      </c>
      <c r="R673">
        <f t="shared" si="60"/>
        <v>0</v>
      </c>
      <c r="S673" s="12">
        <f t="shared" si="62"/>
        <v>42077.119409722218</v>
      </c>
      <c r="T673" s="12">
        <f t="shared" si="63"/>
        <v>42107.119409722218</v>
      </c>
      <c r="U673">
        <f t="shared" si="64"/>
        <v>2015</v>
      </c>
      <c r="V673" s="18">
        <f t="shared" si="65"/>
        <v>30</v>
      </c>
    </row>
    <row r="674" spans="1:22" ht="60" x14ac:dyDescent="0.25">
      <c r="A674">
        <v>2573</v>
      </c>
      <c r="B674" s="3" t="s">
        <v>2573</v>
      </c>
      <c r="C674" s="3" t="s">
        <v>6683</v>
      </c>
      <c r="D674" s="6">
        <v>8000</v>
      </c>
      <c r="E674" s="8">
        <v>0</v>
      </c>
      <c r="F674" t="s">
        <v>8219</v>
      </c>
      <c r="G674" t="s">
        <v>8223</v>
      </c>
      <c r="H674" t="s">
        <v>8245</v>
      </c>
      <c r="I674">
        <v>1408803149</v>
      </c>
      <c r="J674">
        <v>1404915149</v>
      </c>
      <c r="K674" t="b">
        <v>0</v>
      </c>
      <c r="L674">
        <v>0</v>
      </c>
      <c r="M674" t="b">
        <v>0</v>
      </c>
      <c r="N674" t="s">
        <v>8282</v>
      </c>
      <c r="O674" t="s">
        <v>8334</v>
      </c>
      <c r="P674" t="s">
        <v>8335</v>
      </c>
      <c r="Q674">
        <f t="shared" si="61"/>
        <v>0</v>
      </c>
      <c r="R674">
        <f t="shared" si="60"/>
        <v>0</v>
      </c>
      <c r="S674" s="12">
        <f t="shared" si="62"/>
        <v>41829.592002314814</v>
      </c>
      <c r="T674" s="12">
        <f t="shared" si="63"/>
        <v>41874.592002314814</v>
      </c>
      <c r="U674">
        <f t="shared" si="64"/>
        <v>2014</v>
      </c>
      <c r="V674" s="18">
        <f t="shared" si="65"/>
        <v>45</v>
      </c>
    </row>
    <row r="675" spans="1:22" ht="60" x14ac:dyDescent="0.25">
      <c r="A675">
        <v>2574</v>
      </c>
      <c r="B675" s="3" t="s">
        <v>2574</v>
      </c>
      <c r="C675" s="3" t="s">
        <v>6684</v>
      </c>
      <c r="D675" s="6">
        <v>10000</v>
      </c>
      <c r="E675" s="8">
        <v>0</v>
      </c>
      <c r="F675" t="s">
        <v>8219</v>
      </c>
      <c r="G675" t="s">
        <v>8223</v>
      </c>
      <c r="H675" t="s">
        <v>8245</v>
      </c>
      <c r="I675">
        <v>1463600945</v>
      </c>
      <c r="J675">
        <v>1461786545</v>
      </c>
      <c r="K675" t="b">
        <v>0</v>
      </c>
      <c r="L675">
        <v>0</v>
      </c>
      <c r="M675" t="b">
        <v>0</v>
      </c>
      <c r="N675" t="s">
        <v>8282</v>
      </c>
      <c r="O675" t="s">
        <v>8334</v>
      </c>
      <c r="P675" t="s">
        <v>8335</v>
      </c>
      <c r="Q675">
        <f t="shared" si="61"/>
        <v>0</v>
      </c>
      <c r="R675">
        <f t="shared" si="60"/>
        <v>0</v>
      </c>
      <c r="S675" s="12">
        <f t="shared" si="62"/>
        <v>42487.825752314813</v>
      </c>
      <c r="T675" s="12">
        <f t="shared" si="63"/>
        <v>42508.825752314813</v>
      </c>
      <c r="U675">
        <f t="shared" si="64"/>
        <v>2016</v>
      </c>
      <c r="V675" s="18">
        <f t="shared" si="65"/>
        <v>21</v>
      </c>
    </row>
    <row r="676" spans="1:22" ht="60" x14ac:dyDescent="0.25">
      <c r="A676">
        <v>2575</v>
      </c>
      <c r="B676" s="3" t="s">
        <v>2575</v>
      </c>
      <c r="C676" s="3" t="s">
        <v>6685</v>
      </c>
      <c r="D676" s="6">
        <v>85000</v>
      </c>
      <c r="E676" s="8">
        <v>0</v>
      </c>
      <c r="F676" t="s">
        <v>8219</v>
      </c>
      <c r="G676" t="s">
        <v>8223</v>
      </c>
      <c r="H676" t="s">
        <v>8245</v>
      </c>
      <c r="I676">
        <v>1421030194</v>
      </c>
      <c r="J676">
        <v>1418438194</v>
      </c>
      <c r="K676" t="b">
        <v>0</v>
      </c>
      <c r="L676">
        <v>0</v>
      </c>
      <c r="M676" t="b">
        <v>0</v>
      </c>
      <c r="N676" t="s">
        <v>8282</v>
      </c>
      <c r="O676" t="s">
        <v>8334</v>
      </c>
      <c r="P676" t="s">
        <v>8335</v>
      </c>
      <c r="Q676">
        <f t="shared" si="61"/>
        <v>0</v>
      </c>
      <c r="R676">
        <f t="shared" si="60"/>
        <v>0</v>
      </c>
      <c r="S676" s="12">
        <f t="shared" si="62"/>
        <v>41986.108726851846</v>
      </c>
      <c r="T676" s="12">
        <f t="shared" si="63"/>
        <v>42016.108726851846</v>
      </c>
      <c r="U676">
        <f t="shared" si="64"/>
        <v>2014</v>
      </c>
      <c r="V676" s="18">
        <f t="shared" si="65"/>
        <v>30</v>
      </c>
    </row>
    <row r="677" spans="1:22" ht="30" x14ac:dyDescent="0.25">
      <c r="A677">
        <v>2576</v>
      </c>
      <c r="B677" s="3" t="s">
        <v>2576</v>
      </c>
      <c r="C677" s="3" t="s">
        <v>6686</v>
      </c>
      <c r="D677" s="6">
        <v>10000</v>
      </c>
      <c r="E677" s="8">
        <v>0</v>
      </c>
      <c r="F677" t="s">
        <v>8219</v>
      </c>
      <c r="G677" t="s">
        <v>8223</v>
      </c>
      <c r="H677" t="s">
        <v>8245</v>
      </c>
      <c r="I677">
        <v>1428707647</v>
      </c>
      <c r="J677">
        <v>1424823247</v>
      </c>
      <c r="K677" t="b">
        <v>0</v>
      </c>
      <c r="L677">
        <v>0</v>
      </c>
      <c r="M677" t="b">
        <v>0</v>
      </c>
      <c r="N677" t="s">
        <v>8282</v>
      </c>
      <c r="O677" t="s">
        <v>8334</v>
      </c>
      <c r="P677" t="s">
        <v>8335</v>
      </c>
      <c r="Q677">
        <f t="shared" si="61"/>
        <v>0</v>
      </c>
      <c r="R677">
        <f t="shared" si="60"/>
        <v>0</v>
      </c>
      <c r="S677" s="12">
        <f t="shared" si="62"/>
        <v>42060.00980324074</v>
      </c>
      <c r="T677" s="12">
        <f t="shared" si="63"/>
        <v>42104.968136574069</v>
      </c>
      <c r="U677">
        <f t="shared" si="64"/>
        <v>2015</v>
      </c>
      <c r="V677" s="18">
        <f t="shared" si="65"/>
        <v>44.958333333333336</v>
      </c>
    </row>
    <row r="678" spans="1:22" ht="60" x14ac:dyDescent="0.25">
      <c r="A678">
        <v>2577</v>
      </c>
      <c r="B678" s="3" t="s">
        <v>2577</v>
      </c>
      <c r="C678" s="3" t="s">
        <v>6687</v>
      </c>
      <c r="D678" s="6">
        <v>15000</v>
      </c>
      <c r="E678" s="8">
        <v>0</v>
      </c>
      <c r="F678" t="s">
        <v>8219</v>
      </c>
      <c r="G678" t="s">
        <v>8223</v>
      </c>
      <c r="H678" t="s">
        <v>8245</v>
      </c>
      <c r="I678">
        <v>1407181297</v>
      </c>
      <c r="J678">
        <v>1405021297</v>
      </c>
      <c r="K678" t="b">
        <v>0</v>
      </c>
      <c r="L678">
        <v>0</v>
      </c>
      <c r="M678" t="b">
        <v>0</v>
      </c>
      <c r="N678" t="s">
        <v>8282</v>
      </c>
      <c r="O678" t="s">
        <v>8334</v>
      </c>
      <c r="P678" t="s">
        <v>8335</v>
      </c>
      <c r="Q678">
        <f t="shared" si="61"/>
        <v>0</v>
      </c>
      <c r="R678">
        <f t="shared" si="60"/>
        <v>0</v>
      </c>
      <c r="S678" s="12">
        <f t="shared" si="62"/>
        <v>41830.820567129631</v>
      </c>
      <c r="T678" s="12">
        <f t="shared" si="63"/>
        <v>41855.820567129631</v>
      </c>
      <c r="U678">
        <f t="shared" si="64"/>
        <v>2014</v>
      </c>
      <c r="V678" s="18">
        <f t="shared" si="65"/>
        <v>25</v>
      </c>
    </row>
    <row r="679" spans="1:22" ht="60" x14ac:dyDescent="0.25">
      <c r="A679">
        <v>2578</v>
      </c>
      <c r="B679" s="3" t="s">
        <v>2578</v>
      </c>
      <c r="C679" s="3" t="s">
        <v>6688</v>
      </c>
      <c r="D679" s="6">
        <v>6000</v>
      </c>
      <c r="E679" s="8">
        <v>0</v>
      </c>
      <c r="F679" t="s">
        <v>8219</v>
      </c>
      <c r="G679" t="s">
        <v>8223</v>
      </c>
      <c r="H679" t="s">
        <v>8245</v>
      </c>
      <c r="I679">
        <v>1444410000</v>
      </c>
      <c r="J679">
        <v>1440203579</v>
      </c>
      <c r="K679" t="b">
        <v>0</v>
      </c>
      <c r="L679">
        <v>0</v>
      </c>
      <c r="M679" t="b">
        <v>0</v>
      </c>
      <c r="N679" t="s">
        <v>8282</v>
      </c>
      <c r="O679" t="s">
        <v>8334</v>
      </c>
      <c r="P679" t="s">
        <v>8335</v>
      </c>
      <c r="Q679">
        <f t="shared" si="61"/>
        <v>0</v>
      </c>
      <c r="R679">
        <f t="shared" si="60"/>
        <v>0</v>
      </c>
      <c r="S679" s="12">
        <f t="shared" si="62"/>
        <v>42238.022905092599</v>
      </c>
      <c r="T679" s="12">
        <f t="shared" si="63"/>
        <v>42286.708333333328</v>
      </c>
      <c r="U679">
        <f t="shared" si="64"/>
        <v>2015</v>
      </c>
      <c r="V679" s="18">
        <f t="shared" si="65"/>
        <v>48.685428240740741</v>
      </c>
    </row>
    <row r="680" spans="1:22" ht="45" x14ac:dyDescent="0.25">
      <c r="A680">
        <v>2579</v>
      </c>
      <c r="B680" s="3" t="s">
        <v>2579</v>
      </c>
      <c r="C680" s="3" t="s">
        <v>6689</v>
      </c>
      <c r="D680" s="6">
        <v>200000</v>
      </c>
      <c r="E680" s="8">
        <v>277</v>
      </c>
      <c r="F680" t="s">
        <v>8219</v>
      </c>
      <c r="G680" t="s">
        <v>8223</v>
      </c>
      <c r="H680" t="s">
        <v>8245</v>
      </c>
      <c r="I680">
        <v>1410810903</v>
      </c>
      <c r="J680">
        <v>1405626903</v>
      </c>
      <c r="K680" t="b">
        <v>0</v>
      </c>
      <c r="L680">
        <v>12</v>
      </c>
      <c r="M680" t="b">
        <v>0</v>
      </c>
      <c r="N680" t="s">
        <v>8282</v>
      </c>
      <c r="O680" t="s">
        <v>8334</v>
      </c>
      <c r="P680" t="s">
        <v>8335</v>
      </c>
      <c r="Q680">
        <f t="shared" si="61"/>
        <v>0</v>
      </c>
      <c r="R680">
        <f t="shared" si="60"/>
        <v>23.08</v>
      </c>
      <c r="S680" s="12">
        <f t="shared" si="62"/>
        <v>41837.829895833333</v>
      </c>
      <c r="T680" s="12">
        <f t="shared" si="63"/>
        <v>41897.829895833333</v>
      </c>
      <c r="U680">
        <f t="shared" si="64"/>
        <v>2014</v>
      </c>
      <c r="V680" s="18">
        <f t="shared" si="65"/>
        <v>60</v>
      </c>
    </row>
    <row r="681" spans="1:22" ht="45" x14ac:dyDescent="0.25">
      <c r="A681">
        <v>2580</v>
      </c>
      <c r="B681" s="3" t="s">
        <v>2580</v>
      </c>
      <c r="C681" s="3" t="s">
        <v>6690</v>
      </c>
      <c r="D681" s="6">
        <v>8500</v>
      </c>
      <c r="E681" s="8">
        <v>51</v>
      </c>
      <c r="F681" t="s">
        <v>8219</v>
      </c>
      <c r="G681" t="s">
        <v>8223</v>
      </c>
      <c r="H681" t="s">
        <v>8245</v>
      </c>
      <c r="I681">
        <v>1431745200</v>
      </c>
      <c r="J681">
        <v>1429170603</v>
      </c>
      <c r="K681" t="b">
        <v>0</v>
      </c>
      <c r="L681">
        <v>2</v>
      </c>
      <c r="M681" t="b">
        <v>0</v>
      </c>
      <c r="N681" t="s">
        <v>8282</v>
      </c>
      <c r="O681" t="s">
        <v>8334</v>
      </c>
      <c r="P681" t="s">
        <v>8335</v>
      </c>
      <c r="Q681">
        <f t="shared" si="61"/>
        <v>1</v>
      </c>
      <c r="R681">
        <f t="shared" si="60"/>
        <v>25.5</v>
      </c>
      <c r="S681" s="12">
        <f t="shared" si="62"/>
        <v>42110.326423611114</v>
      </c>
      <c r="T681" s="12">
        <f t="shared" si="63"/>
        <v>42140.125</v>
      </c>
      <c r="U681">
        <f t="shared" si="64"/>
        <v>2015</v>
      </c>
      <c r="V681" s="18">
        <f t="shared" si="65"/>
        <v>29.798576388888886</v>
      </c>
    </row>
    <row r="682" spans="1:22" ht="45" x14ac:dyDescent="0.25">
      <c r="A682">
        <v>2581</v>
      </c>
      <c r="B682" s="3" t="s">
        <v>2581</v>
      </c>
      <c r="C682" s="3" t="s">
        <v>6691</v>
      </c>
      <c r="D682" s="6">
        <v>5000</v>
      </c>
      <c r="E682" s="8">
        <v>530</v>
      </c>
      <c r="F682" t="s">
        <v>8220</v>
      </c>
      <c r="G682" t="s">
        <v>8223</v>
      </c>
      <c r="H682" t="s">
        <v>8245</v>
      </c>
      <c r="I682">
        <v>1447689898</v>
      </c>
      <c r="J682">
        <v>1445094298</v>
      </c>
      <c r="K682" t="b">
        <v>0</v>
      </c>
      <c r="L682">
        <v>11</v>
      </c>
      <c r="M682" t="b">
        <v>0</v>
      </c>
      <c r="N682" t="s">
        <v>8282</v>
      </c>
      <c r="O682" t="s">
        <v>8334</v>
      </c>
      <c r="P682" t="s">
        <v>8335</v>
      </c>
      <c r="Q682">
        <f t="shared" si="61"/>
        <v>11</v>
      </c>
      <c r="R682">
        <f t="shared" si="60"/>
        <v>48.18</v>
      </c>
      <c r="S682" s="12">
        <f t="shared" si="62"/>
        <v>42294.628449074073</v>
      </c>
      <c r="T682" s="12">
        <f t="shared" si="63"/>
        <v>42324.670115740737</v>
      </c>
      <c r="U682">
        <f t="shared" si="64"/>
        <v>2015</v>
      </c>
      <c r="V682" s="18">
        <f t="shared" si="65"/>
        <v>30.041666666666668</v>
      </c>
    </row>
    <row r="683" spans="1:22" ht="30" x14ac:dyDescent="0.25">
      <c r="A683">
        <v>2582</v>
      </c>
      <c r="B683" s="3" t="s">
        <v>2582</v>
      </c>
      <c r="C683" s="3" t="s">
        <v>6692</v>
      </c>
      <c r="D683" s="6">
        <v>90000</v>
      </c>
      <c r="E683" s="8">
        <v>1</v>
      </c>
      <c r="F683" t="s">
        <v>8220</v>
      </c>
      <c r="G683" t="s">
        <v>8223</v>
      </c>
      <c r="H683" t="s">
        <v>8245</v>
      </c>
      <c r="I683">
        <v>1477784634</v>
      </c>
      <c r="J683">
        <v>1475192634</v>
      </c>
      <c r="K683" t="b">
        <v>0</v>
      </c>
      <c r="L683">
        <v>1</v>
      </c>
      <c r="M683" t="b">
        <v>0</v>
      </c>
      <c r="N683" t="s">
        <v>8282</v>
      </c>
      <c r="O683" t="s">
        <v>8334</v>
      </c>
      <c r="P683" t="s">
        <v>8335</v>
      </c>
      <c r="Q683">
        <f t="shared" si="61"/>
        <v>0</v>
      </c>
      <c r="R683">
        <f t="shared" si="60"/>
        <v>1</v>
      </c>
      <c r="S683" s="12">
        <f t="shared" si="62"/>
        <v>42642.988819444443</v>
      </c>
      <c r="T683" s="12">
        <f t="shared" si="63"/>
        <v>42672.988819444443</v>
      </c>
      <c r="U683">
        <f t="shared" si="64"/>
        <v>2016</v>
      </c>
      <c r="V683" s="18">
        <f t="shared" si="65"/>
        <v>30</v>
      </c>
    </row>
    <row r="684" spans="1:22" ht="45" x14ac:dyDescent="0.25">
      <c r="A684">
        <v>2583</v>
      </c>
      <c r="B684" s="3" t="s">
        <v>2583</v>
      </c>
      <c r="C684" s="3" t="s">
        <v>6693</v>
      </c>
      <c r="D684" s="6">
        <v>1000</v>
      </c>
      <c r="E684" s="8">
        <v>5</v>
      </c>
      <c r="F684" t="s">
        <v>8220</v>
      </c>
      <c r="G684" t="s">
        <v>8223</v>
      </c>
      <c r="H684" t="s">
        <v>8245</v>
      </c>
      <c r="I684">
        <v>1426526880</v>
      </c>
      <c r="J684">
        <v>1421346480</v>
      </c>
      <c r="K684" t="b">
        <v>0</v>
      </c>
      <c r="L684">
        <v>5</v>
      </c>
      <c r="M684" t="b">
        <v>0</v>
      </c>
      <c r="N684" t="s">
        <v>8282</v>
      </c>
      <c r="O684" t="s">
        <v>8334</v>
      </c>
      <c r="P684" t="s">
        <v>8335</v>
      </c>
      <c r="Q684">
        <f t="shared" si="61"/>
        <v>1</v>
      </c>
      <c r="R684">
        <f t="shared" si="60"/>
        <v>1</v>
      </c>
      <c r="S684" s="12">
        <f t="shared" si="62"/>
        <v>42019.76944444445</v>
      </c>
      <c r="T684" s="12">
        <f t="shared" si="63"/>
        <v>42079.727777777778</v>
      </c>
      <c r="U684">
        <f t="shared" si="64"/>
        <v>2015</v>
      </c>
      <c r="V684" s="18">
        <f t="shared" si="65"/>
        <v>59.958333333333336</v>
      </c>
    </row>
    <row r="685" spans="1:22" ht="45" x14ac:dyDescent="0.25">
      <c r="A685">
        <v>2584</v>
      </c>
      <c r="B685" s="3" t="s">
        <v>2584</v>
      </c>
      <c r="C685" s="3" t="s">
        <v>6694</v>
      </c>
      <c r="D685" s="6">
        <v>10000</v>
      </c>
      <c r="E685" s="8">
        <v>0</v>
      </c>
      <c r="F685" t="s">
        <v>8220</v>
      </c>
      <c r="G685" t="s">
        <v>8223</v>
      </c>
      <c r="H685" t="s">
        <v>8245</v>
      </c>
      <c r="I685">
        <v>1434341369</v>
      </c>
      <c r="J685">
        <v>1431749369</v>
      </c>
      <c r="K685" t="b">
        <v>0</v>
      </c>
      <c r="L685">
        <v>0</v>
      </c>
      <c r="M685" t="b">
        <v>0</v>
      </c>
      <c r="N685" t="s">
        <v>8282</v>
      </c>
      <c r="O685" t="s">
        <v>8334</v>
      </c>
      <c r="P685" t="s">
        <v>8335</v>
      </c>
      <c r="Q685">
        <f t="shared" si="61"/>
        <v>0</v>
      </c>
      <c r="R685">
        <f t="shared" si="60"/>
        <v>0</v>
      </c>
      <c r="S685" s="12">
        <f t="shared" si="62"/>
        <v>42140.173252314817</v>
      </c>
      <c r="T685" s="12">
        <f t="shared" si="63"/>
        <v>42170.173252314817</v>
      </c>
      <c r="U685">
        <f t="shared" si="64"/>
        <v>2015</v>
      </c>
      <c r="V685" s="18">
        <f t="shared" si="65"/>
        <v>30</v>
      </c>
    </row>
    <row r="686" spans="1:22" ht="45" x14ac:dyDescent="0.25">
      <c r="A686">
        <v>2585</v>
      </c>
      <c r="B686" s="3" t="s">
        <v>2585</v>
      </c>
      <c r="C686" s="3" t="s">
        <v>6695</v>
      </c>
      <c r="D686" s="6">
        <v>30000</v>
      </c>
      <c r="E686" s="8">
        <v>50</v>
      </c>
      <c r="F686" t="s">
        <v>8220</v>
      </c>
      <c r="G686" t="s">
        <v>8223</v>
      </c>
      <c r="H686" t="s">
        <v>8245</v>
      </c>
      <c r="I686">
        <v>1404601632</v>
      </c>
      <c r="J686">
        <v>1402009632</v>
      </c>
      <c r="K686" t="b">
        <v>0</v>
      </c>
      <c r="L686">
        <v>1</v>
      </c>
      <c r="M686" t="b">
        <v>0</v>
      </c>
      <c r="N686" t="s">
        <v>8282</v>
      </c>
      <c r="O686" t="s">
        <v>8334</v>
      </c>
      <c r="P686" t="s">
        <v>8335</v>
      </c>
      <c r="Q686">
        <f t="shared" si="61"/>
        <v>0</v>
      </c>
      <c r="R686">
        <f t="shared" si="60"/>
        <v>50</v>
      </c>
      <c r="S686" s="12">
        <f t="shared" si="62"/>
        <v>41795.963333333333</v>
      </c>
      <c r="T686" s="12">
        <f t="shared" si="63"/>
        <v>41825.963333333333</v>
      </c>
      <c r="U686">
        <f t="shared" si="64"/>
        <v>2014</v>
      </c>
      <c r="V686" s="18">
        <f t="shared" si="65"/>
        <v>30</v>
      </c>
    </row>
    <row r="687" spans="1:22" ht="30" x14ac:dyDescent="0.25">
      <c r="A687">
        <v>2586</v>
      </c>
      <c r="B687" s="3" t="s">
        <v>2586</v>
      </c>
      <c r="C687" s="3" t="s">
        <v>6696</v>
      </c>
      <c r="D687" s="6">
        <v>3000</v>
      </c>
      <c r="E687" s="8">
        <v>5</v>
      </c>
      <c r="F687" t="s">
        <v>8220</v>
      </c>
      <c r="G687" t="s">
        <v>8224</v>
      </c>
      <c r="H687" t="s">
        <v>8246</v>
      </c>
      <c r="I687">
        <v>1451030136</v>
      </c>
      <c r="J687">
        <v>1448438136</v>
      </c>
      <c r="K687" t="b">
        <v>0</v>
      </c>
      <c r="L687">
        <v>1</v>
      </c>
      <c r="M687" t="b">
        <v>0</v>
      </c>
      <c r="N687" t="s">
        <v>8282</v>
      </c>
      <c r="O687" t="s">
        <v>8334</v>
      </c>
      <c r="P687" t="s">
        <v>8335</v>
      </c>
      <c r="Q687">
        <f t="shared" si="61"/>
        <v>0</v>
      </c>
      <c r="R687">
        <f t="shared" si="60"/>
        <v>5</v>
      </c>
      <c r="S687" s="12">
        <f t="shared" si="62"/>
        <v>42333.330277777779</v>
      </c>
      <c r="T687" s="12">
        <f t="shared" si="63"/>
        <v>42363.330277777779</v>
      </c>
      <c r="U687">
        <f t="shared" si="64"/>
        <v>2015</v>
      </c>
      <c r="V687" s="18">
        <f t="shared" si="65"/>
        <v>30</v>
      </c>
    </row>
    <row r="688" spans="1:22" ht="45" x14ac:dyDescent="0.25">
      <c r="A688">
        <v>2587</v>
      </c>
      <c r="B688" s="3" t="s">
        <v>2587</v>
      </c>
      <c r="C688" s="3" t="s">
        <v>6697</v>
      </c>
      <c r="D688" s="6">
        <v>50000</v>
      </c>
      <c r="E688" s="8">
        <v>1217</v>
      </c>
      <c r="F688" t="s">
        <v>8220</v>
      </c>
      <c r="G688" t="s">
        <v>8223</v>
      </c>
      <c r="H688" t="s">
        <v>8245</v>
      </c>
      <c r="I688">
        <v>1451491953</v>
      </c>
      <c r="J688">
        <v>1448899953</v>
      </c>
      <c r="K688" t="b">
        <v>0</v>
      </c>
      <c r="L688">
        <v>6</v>
      </c>
      <c r="M688" t="b">
        <v>0</v>
      </c>
      <c r="N688" t="s">
        <v>8282</v>
      </c>
      <c r="O688" t="s">
        <v>8334</v>
      </c>
      <c r="P688" t="s">
        <v>8335</v>
      </c>
      <c r="Q688">
        <f t="shared" si="61"/>
        <v>2</v>
      </c>
      <c r="R688">
        <f t="shared" si="60"/>
        <v>202.83</v>
      </c>
      <c r="S688" s="12">
        <f t="shared" si="62"/>
        <v>42338.675381944442</v>
      </c>
      <c r="T688" s="12">
        <f t="shared" si="63"/>
        <v>42368.675381944442</v>
      </c>
      <c r="U688">
        <f t="shared" si="64"/>
        <v>2015</v>
      </c>
      <c r="V688" s="18">
        <f t="shared" si="65"/>
        <v>30</v>
      </c>
    </row>
    <row r="689" spans="1:22" ht="60" x14ac:dyDescent="0.25">
      <c r="A689">
        <v>2588</v>
      </c>
      <c r="B689" s="3" t="s">
        <v>2588</v>
      </c>
      <c r="C689" s="3" t="s">
        <v>6698</v>
      </c>
      <c r="D689" s="6">
        <v>6000</v>
      </c>
      <c r="E689" s="8">
        <v>233</v>
      </c>
      <c r="F689" t="s">
        <v>8220</v>
      </c>
      <c r="G689" t="s">
        <v>8223</v>
      </c>
      <c r="H689" t="s">
        <v>8245</v>
      </c>
      <c r="I689">
        <v>1427807640</v>
      </c>
      <c r="J689">
        <v>1423325626</v>
      </c>
      <c r="K689" t="b">
        <v>0</v>
      </c>
      <c r="L689">
        <v>8</v>
      </c>
      <c r="M689" t="b">
        <v>0</v>
      </c>
      <c r="N689" t="s">
        <v>8282</v>
      </c>
      <c r="O689" t="s">
        <v>8334</v>
      </c>
      <c r="P689" t="s">
        <v>8335</v>
      </c>
      <c r="Q689">
        <f t="shared" si="61"/>
        <v>4</v>
      </c>
      <c r="R689">
        <f t="shared" si="60"/>
        <v>29.13</v>
      </c>
      <c r="S689" s="12">
        <f t="shared" si="62"/>
        <v>42042.676226851851</v>
      </c>
      <c r="T689" s="12">
        <f t="shared" si="63"/>
        <v>42094.551388888889</v>
      </c>
      <c r="U689">
        <f t="shared" si="64"/>
        <v>2015</v>
      </c>
      <c r="V689" s="18">
        <f t="shared" si="65"/>
        <v>51.875162037037036</v>
      </c>
    </row>
    <row r="690" spans="1:22" ht="60" x14ac:dyDescent="0.25">
      <c r="A690">
        <v>2589</v>
      </c>
      <c r="B690" s="3" t="s">
        <v>2589</v>
      </c>
      <c r="C690" s="3" t="s">
        <v>6699</v>
      </c>
      <c r="D690" s="6">
        <v>50000</v>
      </c>
      <c r="E690" s="8">
        <v>5</v>
      </c>
      <c r="F690" t="s">
        <v>8220</v>
      </c>
      <c r="G690" t="s">
        <v>8231</v>
      </c>
      <c r="H690" t="s">
        <v>8252</v>
      </c>
      <c r="I690">
        <v>1458733927</v>
      </c>
      <c r="J690">
        <v>1456145527</v>
      </c>
      <c r="K690" t="b">
        <v>0</v>
      </c>
      <c r="L690">
        <v>1</v>
      </c>
      <c r="M690" t="b">
        <v>0</v>
      </c>
      <c r="N690" t="s">
        <v>8282</v>
      </c>
      <c r="O690" t="s">
        <v>8334</v>
      </c>
      <c r="P690" t="s">
        <v>8335</v>
      </c>
      <c r="Q690">
        <f t="shared" si="61"/>
        <v>0</v>
      </c>
      <c r="R690">
        <f t="shared" si="60"/>
        <v>5</v>
      </c>
      <c r="S690" s="12">
        <f t="shared" si="62"/>
        <v>42422.536192129628</v>
      </c>
      <c r="T690" s="12">
        <f t="shared" si="63"/>
        <v>42452.494525462964</v>
      </c>
      <c r="U690">
        <f t="shared" si="64"/>
        <v>2016</v>
      </c>
      <c r="V690" s="18">
        <f t="shared" si="65"/>
        <v>29.958333333333332</v>
      </c>
    </row>
    <row r="691" spans="1:22" ht="60" x14ac:dyDescent="0.25">
      <c r="A691">
        <v>2590</v>
      </c>
      <c r="B691" s="3" t="s">
        <v>2590</v>
      </c>
      <c r="C691" s="3" t="s">
        <v>6700</v>
      </c>
      <c r="D691" s="6">
        <v>3000</v>
      </c>
      <c r="E691" s="8">
        <v>0</v>
      </c>
      <c r="F691" t="s">
        <v>8220</v>
      </c>
      <c r="G691" t="s">
        <v>8225</v>
      </c>
      <c r="H691" t="s">
        <v>8247</v>
      </c>
      <c r="I691">
        <v>1453817297</v>
      </c>
      <c r="J691">
        <v>1453212497</v>
      </c>
      <c r="K691" t="b">
        <v>0</v>
      </c>
      <c r="L691">
        <v>0</v>
      </c>
      <c r="M691" t="b">
        <v>0</v>
      </c>
      <c r="N691" t="s">
        <v>8282</v>
      </c>
      <c r="O691" t="s">
        <v>8334</v>
      </c>
      <c r="P691" t="s">
        <v>8335</v>
      </c>
      <c r="Q691">
        <f t="shared" si="61"/>
        <v>0</v>
      </c>
      <c r="R691">
        <f t="shared" si="60"/>
        <v>0</v>
      </c>
      <c r="S691" s="12">
        <f t="shared" si="62"/>
        <v>42388.589085648149</v>
      </c>
      <c r="T691" s="12">
        <f t="shared" si="63"/>
        <v>42395.589085648149</v>
      </c>
      <c r="U691">
        <f t="shared" si="64"/>
        <v>2016</v>
      </c>
      <c r="V691" s="18">
        <f t="shared" si="65"/>
        <v>7</v>
      </c>
    </row>
    <row r="692" spans="1:22" ht="60" x14ac:dyDescent="0.25">
      <c r="A692">
        <v>2591</v>
      </c>
      <c r="B692" s="3" t="s">
        <v>2591</v>
      </c>
      <c r="C692" s="3" t="s">
        <v>6701</v>
      </c>
      <c r="D692" s="6">
        <v>1500</v>
      </c>
      <c r="E692" s="8">
        <v>26</v>
      </c>
      <c r="F692" t="s">
        <v>8220</v>
      </c>
      <c r="G692" t="s">
        <v>8223</v>
      </c>
      <c r="H692" t="s">
        <v>8245</v>
      </c>
      <c r="I692">
        <v>1457901924</v>
      </c>
      <c r="J692">
        <v>1452721524</v>
      </c>
      <c r="K692" t="b">
        <v>0</v>
      </c>
      <c r="L692">
        <v>2</v>
      </c>
      <c r="M692" t="b">
        <v>0</v>
      </c>
      <c r="N692" t="s">
        <v>8282</v>
      </c>
      <c r="O692" t="s">
        <v>8334</v>
      </c>
      <c r="P692" t="s">
        <v>8335</v>
      </c>
      <c r="Q692">
        <f t="shared" si="61"/>
        <v>2</v>
      </c>
      <c r="R692">
        <f t="shared" si="60"/>
        <v>13</v>
      </c>
      <c r="S692" s="12">
        <f t="shared" si="62"/>
        <v>42382.906527777777</v>
      </c>
      <c r="T692" s="12">
        <f t="shared" si="63"/>
        <v>42442.864861111113</v>
      </c>
      <c r="U692">
        <f t="shared" si="64"/>
        <v>2016</v>
      </c>
      <c r="V692" s="18">
        <f t="shared" si="65"/>
        <v>59.958333333333336</v>
      </c>
    </row>
    <row r="693" spans="1:22" ht="60" x14ac:dyDescent="0.25">
      <c r="A693">
        <v>2592</v>
      </c>
      <c r="B693" s="3" t="s">
        <v>2592</v>
      </c>
      <c r="C693" s="3" t="s">
        <v>6702</v>
      </c>
      <c r="D693" s="6">
        <v>30000</v>
      </c>
      <c r="E693" s="8">
        <v>50</v>
      </c>
      <c r="F693" t="s">
        <v>8220</v>
      </c>
      <c r="G693" t="s">
        <v>8223</v>
      </c>
      <c r="H693" t="s">
        <v>8245</v>
      </c>
      <c r="I693">
        <v>1412536421</v>
      </c>
      <c r="J693">
        <v>1409944421</v>
      </c>
      <c r="K693" t="b">
        <v>0</v>
      </c>
      <c r="L693">
        <v>1</v>
      </c>
      <c r="M693" t="b">
        <v>0</v>
      </c>
      <c r="N693" t="s">
        <v>8282</v>
      </c>
      <c r="O693" t="s">
        <v>8334</v>
      </c>
      <c r="P693" t="s">
        <v>8335</v>
      </c>
      <c r="Q693">
        <f t="shared" si="61"/>
        <v>0</v>
      </c>
      <c r="R693">
        <f t="shared" si="60"/>
        <v>50</v>
      </c>
      <c r="S693" s="12">
        <f t="shared" si="62"/>
        <v>41887.801168981481</v>
      </c>
      <c r="T693" s="12">
        <f t="shared" si="63"/>
        <v>41917.801168981481</v>
      </c>
      <c r="U693">
        <f t="shared" si="64"/>
        <v>2014</v>
      </c>
      <c r="V693" s="18">
        <f t="shared" si="65"/>
        <v>30</v>
      </c>
    </row>
    <row r="694" spans="1:22" ht="45" x14ac:dyDescent="0.25">
      <c r="A694">
        <v>2593</v>
      </c>
      <c r="B694" s="3" t="s">
        <v>2593</v>
      </c>
      <c r="C694" s="3" t="s">
        <v>6703</v>
      </c>
      <c r="D694" s="6">
        <v>10000</v>
      </c>
      <c r="E694" s="8">
        <v>0</v>
      </c>
      <c r="F694" t="s">
        <v>8220</v>
      </c>
      <c r="G694" t="s">
        <v>8223</v>
      </c>
      <c r="H694" t="s">
        <v>8245</v>
      </c>
      <c r="I694">
        <v>1429993026</v>
      </c>
      <c r="J694">
        <v>1427401026</v>
      </c>
      <c r="K694" t="b">
        <v>0</v>
      </c>
      <c r="L694">
        <v>0</v>
      </c>
      <c r="M694" t="b">
        <v>0</v>
      </c>
      <c r="N694" t="s">
        <v>8282</v>
      </c>
      <c r="O694" t="s">
        <v>8334</v>
      </c>
      <c r="P694" t="s">
        <v>8335</v>
      </c>
      <c r="Q694">
        <f t="shared" si="61"/>
        <v>0</v>
      </c>
      <c r="R694">
        <f t="shared" si="60"/>
        <v>0</v>
      </c>
      <c r="S694" s="12">
        <f t="shared" si="62"/>
        <v>42089.84520833334</v>
      </c>
      <c r="T694" s="12">
        <f t="shared" si="63"/>
        <v>42119.84520833334</v>
      </c>
      <c r="U694">
        <f t="shared" si="64"/>
        <v>2015</v>
      </c>
      <c r="V694" s="18">
        <f t="shared" si="65"/>
        <v>30</v>
      </c>
    </row>
    <row r="695" spans="1:22" ht="45" x14ac:dyDescent="0.25">
      <c r="A695">
        <v>2594</v>
      </c>
      <c r="B695" s="3" t="s">
        <v>2594</v>
      </c>
      <c r="C695" s="3" t="s">
        <v>6704</v>
      </c>
      <c r="D695" s="6">
        <v>80000</v>
      </c>
      <c r="E695" s="8">
        <v>1</v>
      </c>
      <c r="F695" t="s">
        <v>8220</v>
      </c>
      <c r="G695" t="s">
        <v>8223</v>
      </c>
      <c r="H695" t="s">
        <v>8245</v>
      </c>
      <c r="I695">
        <v>1407453228</v>
      </c>
      <c r="J695">
        <v>1404861228</v>
      </c>
      <c r="K695" t="b">
        <v>0</v>
      </c>
      <c r="L695">
        <v>1</v>
      </c>
      <c r="M695" t="b">
        <v>0</v>
      </c>
      <c r="N695" t="s">
        <v>8282</v>
      </c>
      <c r="O695" t="s">
        <v>8334</v>
      </c>
      <c r="P695" t="s">
        <v>8335</v>
      </c>
      <c r="Q695">
        <f t="shared" si="61"/>
        <v>0</v>
      </c>
      <c r="R695">
        <f t="shared" si="60"/>
        <v>1</v>
      </c>
      <c r="S695" s="12">
        <f t="shared" si="62"/>
        <v>41828.967916666668</v>
      </c>
      <c r="T695" s="12">
        <f t="shared" si="63"/>
        <v>41858.967916666668</v>
      </c>
      <c r="U695">
        <f t="shared" si="64"/>
        <v>2014</v>
      </c>
      <c r="V695" s="18">
        <f t="shared" si="65"/>
        <v>30</v>
      </c>
    </row>
    <row r="696" spans="1:22" ht="30" x14ac:dyDescent="0.25">
      <c r="A696">
        <v>2595</v>
      </c>
      <c r="B696" s="3" t="s">
        <v>2595</v>
      </c>
      <c r="C696" s="3" t="s">
        <v>6705</v>
      </c>
      <c r="D696" s="6">
        <v>15000</v>
      </c>
      <c r="E696" s="8">
        <v>1825</v>
      </c>
      <c r="F696" t="s">
        <v>8220</v>
      </c>
      <c r="G696" t="s">
        <v>8223</v>
      </c>
      <c r="H696" t="s">
        <v>8245</v>
      </c>
      <c r="I696">
        <v>1487915500</v>
      </c>
      <c r="J696">
        <v>1485323500</v>
      </c>
      <c r="K696" t="b">
        <v>0</v>
      </c>
      <c r="L696">
        <v>19</v>
      </c>
      <c r="M696" t="b">
        <v>0</v>
      </c>
      <c r="N696" t="s">
        <v>8282</v>
      </c>
      <c r="O696" t="s">
        <v>8334</v>
      </c>
      <c r="P696" t="s">
        <v>8335</v>
      </c>
      <c r="Q696">
        <f t="shared" si="61"/>
        <v>12</v>
      </c>
      <c r="R696">
        <f t="shared" si="60"/>
        <v>96.05</v>
      </c>
      <c r="S696" s="12">
        <f t="shared" si="62"/>
        <v>42760.244212962964</v>
      </c>
      <c r="T696" s="12">
        <f t="shared" si="63"/>
        <v>42790.244212962964</v>
      </c>
      <c r="U696">
        <f t="shared" si="64"/>
        <v>2017</v>
      </c>
      <c r="V696" s="18">
        <f t="shared" si="65"/>
        <v>30</v>
      </c>
    </row>
    <row r="697" spans="1:22" ht="60" x14ac:dyDescent="0.25">
      <c r="A697">
        <v>2596</v>
      </c>
      <c r="B697" s="3" t="s">
        <v>2596</v>
      </c>
      <c r="C697" s="3" t="s">
        <v>6706</v>
      </c>
      <c r="D697" s="6">
        <v>35000</v>
      </c>
      <c r="E697" s="8">
        <v>8256</v>
      </c>
      <c r="F697" t="s">
        <v>8220</v>
      </c>
      <c r="G697" t="s">
        <v>8228</v>
      </c>
      <c r="H697" t="s">
        <v>8250</v>
      </c>
      <c r="I697">
        <v>1407427009</v>
      </c>
      <c r="J697">
        <v>1404835009</v>
      </c>
      <c r="K697" t="b">
        <v>0</v>
      </c>
      <c r="L697">
        <v>27</v>
      </c>
      <c r="M697" t="b">
        <v>0</v>
      </c>
      <c r="N697" t="s">
        <v>8282</v>
      </c>
      <c r="O697" t="s">
        <v>8334</v>
      </c>
      <c r="P697" t="s">
        <v>8335</v>
      </c>
      <c r="Q697">
        <f t="shared" si="61"/>
        <v>24</v>
      </c>
      <c r="R697">
        <f t="shared" si="60"/>
        <v>305.77999999999997</v>
      </c>
      <c r="S697" s="12">
        <f t="shared" si="62"/>
        <v>41828.664456018516</v>
      </c>
      <c r="T697" s="12">
        <f t="shared" si="63"/>
        <v>41858.664456018516</v>
      </c>
      <c r="U697">
        <f t="shared" si="64"/>
        <v>2014</v>
      </c>
      <c r="V697" s="18">
        <f t="shared" si="65"/>
        <v>30</v>
      </c>
    </row>
    <row r="698" spans="1:22" ht="45" x14ac:dyDescent="0.25">
      <c r="A698">
        <v>2597</v>
      </c>
      <c r="B698" s="3" t="s">
        <v>2597</v>
      </c>
      <c r="C698" s="3" t="s">
        <v>6707</v>
      </c>
      <c r="D698" s="6">
        <v>1500</v>
      </c>
      <c r="E698" s="8">
        <v>85</v>
      </c>
      <c r="F698" t="s">
        <v>8220</v>
      </c>
      <c r="G698" t="s">
        <v>8224</v>
      </c>
      <c r="H698" t="s">
        <v>8246</v>
      </c>
      <c r="I698">
        <v>1466323917</v>
      </c>
      <c r="J698">
        <v>1463731917</v>
      </c>
      <c r="K698" t="b">
        <v>0</v>
      </c>
      <c r="L698">
        <v>7</v>
      </c>
      <c r="M698" t="b">
        <v>0</v>
      </c>
      <c r="N698" t="s">
        <v>8282</v>
      </c>
      <c r="O698" t="s">
        <v>8334</v>
      </c>
      <c r="P698" t="s">
        <v>8335</v>
      </c>
      <c r="Q698">
        <f t="shared" si="61"/>
        <v>6</v>
      </c>
      <c r="R698">
        <f t="shared" si="60"/>
        <v>12.14</v>
      </c>
      <c r="S698" s="12">
        <f t="shared" si="62"/>
        <v>42510.341631944444</v>
      </c>
      <c r="T698" s="12">
        <f t="shared" si="63"/>
        <v>42540.341631944444</v>
      </c>
      <c r="U698">
        <f t="shared" si="64"/>
        <v>2016</v>
      </c>
      <c r="V698" s="18">
        <f t="shared" si="65"/>
        <v>30</v>
      </c>
    </row>
    <row r="699" spans="1:22" ht="45" x14ac:dyDescent="0.25">
      <c r="A699">
        <v>2598</v>
      </c>
      <c r="B699" s="3" t="s">
        <v>2598</v>
      </c>
      <c r="C699" s="3" t="s">
        <v>6708</v>
      </c>
      <c r="D699" s="6">
        <v>3000</v>
      </c>
      <c r="E699" s="8">
        <v>1170</v>
      </c>
      <c r="F699" t="s">
        <v>8220</v>
      </c>
      <c r="G699" t="s">
        <v>8223</v>
      </c>
      <c r="H699" t="s">
        <v>8245</v>
      </c>
      <c r="I699">
        <v>1443039001</v>
      </c>
      <c r="J699">
        <v>1440447001</v>
      </c>
      <c r="K699" t="b">
        <v>0</v>
      </c>
      <c r="L699">
        <v>14</v>
      </c>
      <c r="M699" t="b">
        <v>0</v>
      </c>
      <c r="N699" t="s">
        <v>8282</v>
      </c>
      <c r="O699" t="s">
        <v>8334</v>
      </c>
      <c r="P699" t="s">
        <v>8335</v>
      </c>
      <c r="Q699">
        <f t="shared" si="61"/>
        <v>39</v>
      </c>
      <c r="R699">
        <f t="shared" si="60"/>
        <v>83.57</v>
      </c>
      <c r="S699" s="12">
        <f t="shared" si="62"/>
        <v>42240.840289351851</v>
      </c>
      <c r="T699" s="12">
        <f t="shared" si="63"/>
        <v>42270.840289351851</v>
      </c>
      <c r="U699">
        <f t="shared" si="64"/>
        <v>2015</v>
      </c>
      <c r="V699" s="18">
        <f t="shared" si="65"/>
        <v>30</v>
      </c>
    </row>
    <row r="700" spans="1:22" ht="45" x14ac:dyDescent="0.25">
      <c r="A700">
        <v>2599</v>
      </c>
      <c r="B700" s="3" t="s">
        <v>2599</v>
      </c>
      <c r="C700" s="3" t="s">
        <v>6709</v>
      </c>
      <c r="D700" s="6">
        <v>9041</v>
      </c>
      <c r="E700" s="8">
        <v>90</v>
      </c>
      <c r="F700" t="s">
        <v>8220</v>
      </c>
      <c r="G700" t="s">
        <v>8223</v>
      </c>
      <c r="H700" t="s">
        <v>8245</v>
      </c>
      <c r="I700">
        <v>1407089147</v>
      </c>
      <c r="J700">
        <v>1403201147</v>
      </c>
      <c r="K700" t="b">
        <v>0</v>
      </c>
      <c r="L700">
        <v>5</v>
      </c>
      <c r="M700" t="b">
        <v>0</v>
      </c>
      <c r="N700" t="s">
        <v>8282</v>
      </c>
      <c r="O700" t="s">
        <v>8334</v>
      </c>
      <c r="P700" t="s">
        <v>8335</v>
      </c>
      <c r="Q700">
        <f t="shared" si="61"/>
        <v>1</v>
      </c>
      <c r="R700">
        <f t="shared" si="60"/>
        <v>18</v>
      </c>
      <c r="S700" s="12">
        <f t="shared" si="62"/>
        <v>41809.754016203704</v>
      </c>
      <c r="T700" s="12">
        <f t="shared" si="63"/>
        <v>41854.754016203704</v>
      </c>
      <c r="U700">
        <f t="shared" si="64"/>
        <v>2014</v>
      </c>
      <c r="V700" s="18">
        <f t="shared" si="65"/>
        <v>45</v>
      </c>
    </row>
    <row r="701" spans="1:22" ht="45" x14ac:dyDescent="0.25">
      <c r="A701">
        <v>2600</v>
      </c>
      <c r="B701" s="3" t="s">
        <v>2600</v>
      </c>
      <c r="C701" s="3" t="s">
        <v>6710</v>
      </c>
      <c r="D701" s="6">
        <v>50000</v>
      </c>
      <c r="E701" s="8">
        <v>3466</v>
      </c>
      <c r="F701" t="s">
        <v>8220</v>
      </c>
      <c r="G701" t="s">
        <v>8223</v>
      </c>
      <c r="H701" t="s">
        <v>8245</v>
      </c>
      <c r="I701">
        <v>1458938200</v>
      </c>
      <c r="J701">
        <v>1453757800</v>
      </c>
      <c r="K701" t="b">
        <v>0</v>
      </c>
      <c r="L701">
        <v>30</v>
      </c>
      <c r="M701" t="b">
        <v>0</v>
      </c>
      <c r="N701" t="s">
        <v>8282</v>
      </c>
      <c r="O701" t="s">
        <v>8334</v>
      </c>
      <c r="P701" t="s">
        <v>8335</v>
      </c>
      <c r="Q701">
        <f t="shared" si="61"/>
        <v>7</v>
      </c>
      <c r="R701">
        <f t="shared" si="60"/>
        <v>115.53</v>
      </c>
      <c r="S701" s="12">
        <f t="shared" si="62"/>
        <v>42394.900462962964</v>
      </c>
      <c r="T701" s="12">
        <f t="shared" si="63"/>
        <v>42454.858796296292</v>
      </c>
      <c r="U701">
        <f t="shared" si="64"/>
        <v>2016</v>
      </c>
      <c r="V701" s="18">
        <f t="shared" si="65"/>
        <v>59.958333333333336</v>
      </c>
    </row>
    <row r="702" spans="1:22" ht="45" x14ac:dyDescent="0.25">
      <c r="A702">
        <v>2681</v>
      </c>
      <c r="B702" s="3" t="s">
        <v>2681</v>
      </c>
      <c r="C702" s="3" t="s">
        <v>6791</v>
      </c>
      <c r="D702" s="6">
        <v>8000</v>
      </c>
      <c r="E702" s="8">
        <v>55</v>
      </c>
      <c r="F702" t="s">
        <v>8220</v>
      </c>
      <c r="G702" t="s">
        <v>8223</v>
      </c>
      <c r="H702" t="s">
        <v>8245</v>
      </c>
      <c r="I702">
        <v>1405027750</v>
      </c>
      <c r="J702">
        <v>1402867750</v>
      </c>
      <c r="K702" t="b">
        <v>0</v>
      </c>
      <c r="L702">
        <v>2</v>
      </c>
      <c r="M702" t="b">
        <v>0</v>
      </c>
      <c r="N702" t="s">
        <v>8282</v>
      </c>
      <c r="O702" t="s">
        <v>8334</v>
      </c>
      <c r="P702" t="s">
        <v>8335</v>
      </c>
      <c r="Q702">
        <f t="shared" si="61"/>
        <v>1</v>
      </c>
      <c r="R702">
        <f t="shared" si="60"/>
        <v>27.5</v>
      </c>
      <c r="S702" s="12">
        <f t="shared" si="62"/>
        <v>41805.895254629628</v>
      </c>
      <c r="T702" s="12">
        <f t="shared" si="63"/>
        <v>41830.895254629628</v>
      </c>
      <c r="U702">
        <f t="shared" si="64"/>
        <v>2014</v>
      </c>
      <c r="V702" s="18">
        <f t="shared" si="65"/>
        <v>25</v>
      </c>
    </row>
    <row r="703" spans="1:22" ht="45" x14ac:dyDescent="0.25">
      <c r="A703">
        <v>2682</v>
      </c>
      <c r="B703" s="3" t="s">
        <v>2682</v>
      </c>
      <c r="C703" s="3" t="s">
        <v>6792</v>
      </c>
      <c r="D703" s="6">
        <v>6000</v>
      </c>
      <c r="E703" s="8">
        <v>1698</v>
      </c>
      <c r="F703" t="s">
        <v>8220</v>
      </c>
      <c r="G703" t="s">
        <v>8223</v>
      </c>
      <c r="H703" t="s">
        <v>8245</v>
      </c>
      <c r="I703">
        <v>1416635940</v>
      </c>
      <c r="J703">
        <v>1413838540</v>
      </c>
      <c r="K703" t="b">
        <v>0</v>
      </c>
      <c r="L703">
        <v>20</v>
      </c>
      <c r="M703" t="b">
        <v>0</v>
      </c>
      <c r="N703" t="s">
        <v>8282</v>
      </c>
      <c r="O703" t="s">
        <v>8334</v>
      </c>
      <c r="P703" t="s">
        <v>8335</v>
      </c>
      <c r="Q703">
        <f t="shared" si="61"/>
        <v>28</v>
      </c>
      <c r="R703">
        <f t="shared" si="60"/>
        <v>84.9</v>
      </c>
      <c r="S703" s="12">
        <f t="shared" si="62"/>
        <v>41932.871990740743</v>
      </c>
      <c r="T703" s="12">
        <f t="shared" si="63"/>
        <v>41965.249305555553</v>
      </c>
      <c r="U703">
        <f t="shared" si="64"/>
        <v>2014</v>
      </c>
      <c r="V703" s="18">
        <f t="shared" si="65"/>
        <v>32.377314814814817</v>
      </c>
    </row>
    <row r="704" spans="1:22" ht="60" x14ac:dyDescent="0.25">
      <c r="A704">
        <v>2683</v>
      </c>
      <c r="B704" s="3" t="s">
        <v>2683</v>
      </c>
      <c r="C704" s="3" t="s">
        <v>6793</v>
      </c>
      <c r="D704" s="6">
        <v>15000</v>
      </c>
      <c r="E704" s="8">
        <v>36</v>
      </c>
      <c r="F704" t="s">
        <v>8220</v>
      </c>
      <c r="G704" t="s">
        <v>8223</v>
      </c>
      <c r="H704" t="s">
        <v>8245</v>
      </c>
      <c r="I704">
        <v>1425233240</v>
      </c>
      <c r="J704">
        <v>1422641240</v>
      </c>
      <c r="K704" t="b">
        <v>0</v>
      </c>
      <c r="L704">
        <v>3</v>
      </c>
      <c r="M704" t="b">
        <v>0</v>
      </c>
      <c r="N704" t="s">
        <v>8282</v>
      </c>
      <c r="O704" t="s">
        <v>8334</v>
      </c>
      <c r="P704" t="s">
        <v>8335</v>
      </c>
      <c r="Q704">
        <f t="shared" si="61"/>
        <v>0</v>
      </c>
      <c r="R704">
        <f t="shared" si="60"/>
        <v>12</v>
      </c>
      <c r="S704" s="12">
        <f t="shared" si="62"/>
        <v>42034.75509259259</v>
      </c>
      <c r="T704" s="12">
        <f t="shared" si="63"/>
        <v>42064.75509259259</v>
      </c>
      <c r="U704">
        <f t="shared" si="64"/>
        <v>2015</v>
      </c>
      <c r="V704" s="18">
        <f t="shared" si="65"/>
        <v>30</v>
      </c>
    </row>
    <row r="705" spans="1:22" ht="60" x14ac:dyDescent="0.25">
      <c r="A705">
        <v>2684</v>
      </c>
      <c r="B705" s="3" t="s">
        <v>2684</v>
      </c>
      <c r="C705" s="3" t="s">
        <v>6794</v>
      </c>
      <c r="D705" s="6">
        <v>70000</v>
      </c>
      <c r="E705" s="8">
        <v>800</v>
      </c>
      <c r="F705" t="s">
        <v>8220</v>
      </c>
      <c r="G705" t="s">
        <v>8223</v>
      </c>
      <c r="H705" t="s">
        <v>8245</v>
      </c>
      <c r="I705">
        <v>1407621425</v>
      </c>
      <c r="J705">
        <v>1404165425</v>
      </c>
      <c r="K705" t="b">
        <v>0</v>
      </c>
      <c r="L705">
        <v>4</v>
      </c>
      <c r="M705" t="b">
        <v>0</v>
      </c>
      <c r="N705" t="s">
        <v>8282</v>
      </c>
      <c r="O705" t="s">
        <v>8334</v>
      </c>
      <c r="P705" t="s">
        <v>8335</v>
      </c>
      <c r="Q705">
        <f t="shared" si="61"/>
        <v>1</v>
      </c>
      <c r="R705">
        <f t="shared" si="60"/>
        <v>200</v>
      </c>
      <c r="S705" s="12">
        <f t="shared" si="62"/>
        <v>41820.914641203701</v>
      </c>
      <c r="T705" s="12">
        <f t="shared" si="63"/>
        <v>41860.914641203701</v>
      </c>
      <c r="U705">
        <f t="shared" si="64"/>
        <v>2014</v>
      </c>
      <c r="V705" s="18">
        <f t="shared" si="65"/>
        <v>40</v>
      </c>
    </row>
    <row r="706" spans="1:22" ht="60" x14ac:dyDescent="0.25">
      <c r="A706">
        <v>2685</v>
      </c>
      <c r="B706" s="3" t="s">
        <v>2685</v>
      </c>
      <c r="C706" s="3" t="s">
        <v>6795</v>
      </c>
      <c r="D706" s="6">
        <v>50000</v>
      </c>
      <c r="E706" s="8">
        <v>10</v>
      </c>
      <c r="F706" t="s">
        <v>8220</v>
      </c>
      <c r="G706" t="s">
        <v>8223</v>
      </c>
      <c r="H706" t="s">
        <v>8245</v>
      </c>
      <c r="I706">
        <v>1430149330</v>
      </c>
      <c r="J706">
        <v>1424968930</v>
      </c>
      <c r="K706" t="b">
        <v>0</v>
      </c>
      <c r="L706">
        <v>1</v>
      </c>
      <c r="M706" t="b">
        <v>0</v>
      </c>
      <c r="N706" t="s">
        <v>8282</v>
      </c>
      <c r="O706" t="s">
        <v>8334</v>
      </c>
      <c r="P706" t="s">
        <v>8335</v>
      </c>
      <c r="Q706">
        <f t="shared" si="61"/>
        <v>0</v>
      </c>
      <c r="R706">
        <f t="shared" ref="R706:R769" si="66">IFERROR(ROUND(E706/L706,2),0)</f>
        <v>10</v>
      </c>
      <c r="S706" s="12">
        <f t="shared" si="62"/>
        <v>42061.69594907407</v>
      </c>
      <c r="T706" s="12">
        <f t="shared" si="63"/>
        <v>42121.654282407413</v>
      </c>
      <c r="U706">
        <f t="shared" si="64"/>
        <v>2015</v>
      </c>
      <c r="V706" s="18">
        <f t="shared" si="65"/>
        <v>59.958333333333336</v>
      </c>
    </row>
    <row r="707" spans="1:22" ht="60" x14ac:dyDescent="0.25">
      <c r="A707">
        <v>2686</v>
      </c>
      <c r="B707" s="3" t="s">
        <v>2686</v>
      </c>
      <c r="C707" s="3" t="s">
        <v>6796</v>
      </c>
      <c r="D707" s="6">
        <v>30000</v>
      </c>
      <c r="E707" s="8">
        <v>0</v>
      </c>
      <c r="F707" t="s">
        <v>8220</v>
      </c>
      <c r="G707" t="s">
        <v>8223</v>
      </c>
      <c r="H707" t="s">
        <v>8245</v>
      </c>
      <c r="I707">
        <v>1412119423</v>
      </c>
      <c r="J707">
        <v>1410391423</v>
      </c>
      <c r="K707" t="b">
        <v>0</v>
      </c>
      <c r="L707">
        <v>0</v>
      </c>
      <c r="M707" t="b">
        <v>0</v>
      </c>
      <c r="N707" t="s">
        <v>8282</v>
      </c>
      <c r="O707" t="s">
        <v>8334</v>
      </c>
      <c r="P707" t="s">
        <v>8335</v>
      </c>
      <c r="Q707">
        <f t="shared" ref="Q707:Q770" si="67">ROUND(E707/D707*100,0)</f>
        <v>0</v>
      </c>
      <c r="R707">
        <f t="shared" si="66"/>
        <v>0</v>
      </c>
      <c r="S707" s="12">
        <f t="shared" ref="S707:S770" si="68">(((J707/60)/60)/24)+DATE(1970,1,1)</f>
        <v>41892.974803240737</v>
      </c>
      <c r="T707" s="12">
        <f t="shared" ref="T707:T770" si="69">(((I707/60)/60)/24)+DATE(1970,1,1)</f>
        <v>41912.974803240737</v>
      </c>
      <c r="U707">
        <f t="shared" ref="U707:U770" si="70">YEAR(S707)</f>
        <v>2014</v>
      </c>
      <c r="V707" s="18">
        <f t="shared" ref="V707:V770" si="71">(I707-J707)/60/60/24</f>
        <v>20</v>
      </c>
    </row>
    <row r="708" spans="1:22" ht="45" x14ac:dyDescent="0.25">
      <c r="A708">
        <v>2687</v>
      </c>
      <c r="B708" s="3" t="s">
        <v>2687</v>
      </c>
      <c r="C708" s="3" t="s">
        <v>6797</v>
      </c>
      <c r="D708" s="6">
        <v>15000</v>
      </c>
      <c r="E708" s="8">
        <v>0</v>
      </c>
      <c r="F708" t="s">
        <v>8220</v>
      </c>
      <c r="G708" t="s">
        <v>8223</v>
      </c>
      <c r="H708" t="s">
        <v>8245</v>
      </c>
      <c r="I708">
        <v>1435591318</v>
      </c>
      <c r="J708">
        <v>1432999318</v>
      </c>
      <c r="K708" t="b">
        <v>0</v>
      </c>
      <c r="L708">
        <v>0</v>
      </c>
      <c r="M708" t="b">
        <v>0</v>
      </c>
      <c r="N708" t="s">
        <v>8282</v>
      </c>
      <c r="O708" t="s">
        <v>8334</v>
      </c>
      <c r="P708" t="s">
        <v>8335</v>
      </c>
      <c r="Q708">
        <f t="shared" si="67"/>
        <v>0</v>
      </c>
      <c r="R708">
        <f t="shared" si="66"/>
        <v>0</v>
      </c>
      <c r="S708" s="12">
        <f t="shared" si="68"/>
        <v>42154.64025462963</v>
      </c>
      <c r="T708" s="12">
        <f t="shared" si="69"/>
        <v>42184.64025462963</v>
      </c>
      <c r="U708">
        <f t="shared" si="70"/>
        <v>2015</v>
      </c>
      <c r="V708" s="18">
        <f t="shared" si="71"/>
        <v>30</v>
      </c>
    </row>
    <row r="709" spans="1:22" ht="30" x14ac:dyDescent="0.25">
      <c r="A709">
        <v>2688</v>
      </c>
      <c r="B709" s="3" t="s">
        <v>2688</v>
      </c>
      <c r="C709" s="3" t="s">
        <v>6798</v>
      </c>
      <c r="D709" s="6">
        <v>50000</v>
      </c>
      <c r="E709" s="8">
        <v>74</v>
      </c>
      <c r="F709" t="s">
        <v>8220</v>
      </c>
      <c r="G709" t="s">
        <v>8223</v>
      </c>
      <c r="H709" t="s">
        <v>8245</v>
      </c>
      <c r="I709">
        <v>1424746800</v>
      </c>
      <c r="J709">
        <v>1422067870</v>
      </c>
      <c r="K709" t="b">
        <v>0</v>
      </c>
      <c r="L709">
        <v>14</v>
      </c>
      <c r="M709" t="b">
        <v>0</v>
      </c>
      <c r="N709" t="s">
        <v>8282</v>
      </c>
      <c r="O709" t="s">
        <v>8334</v>
      </c>
      <c r="P709" t="s">
        <v>8335</v>
      </c>
      <c r="Q709">
        <f t="shared" si="67"/>
        <v>0</v>
      </c>
      <c r="R709">
        <f t="shared" si="66"/>
        <v>5.29</v>
      </c>
      <c r="S709" s="12">
        <f t="shared" si="68"/>
        <v>42028.118865740747</v>
      </c>
      <c r="T709" s="12">
        <f t="shared" si="69"/>
        <v>42059.125</v>
      </c>
      <c r="U709">
        <f t="shared" si="70"/>
        <v>2015</v>
      </c>
      <c r="V709" s="18">
        <f t="shared" si="71"/>
        <v>31.006134259259259</v>
      </c>
    </row>
    <row r="710" spans="1:22" ht="60" x14ac:dyDescent="0.25">
      <c r="A710">
        <v>2689</v>
      </c>
      <c r="B710" s="3" t="s">
        <v>2689</v>
      </c>
      <c r="C710" s="3" t="s">
        <v>6799</v>
      </c>
      <c r="D710" s="6">
        <v>35000</v>
      </c>
      <c r="E710" s="8">
        <v>1</v>
      </c>
      <c r="F710" t="s">
        <v>8220</v>
      </c>
      <c r="G710" t="s">
        <v>8223</v>
      </c>
      <c r="H710" t="s">
        <v>8245</v>
      </c>
      <c r="I710">
        <v>1469919890</v>
      </c>
      <c r="J710">
        <v>1467327890</v>
      </c>
      <c r="K710" t="b">
        <v>0</v>
      </c>
      <c r="L710">
        <v>1</v>
      </c>
      <c r="M710" t="b">
        <v>0</v>
      </c>
      <c r="N710" t="s">
        <v>8282</v>
      </c>
      <c r="O710" t="s">
        <v>8334</v>
      </c>
      <c r="P710" t="s">
        <v>8335</v>
      </c>
      <c r="Q710">
        <f t="shared" si="67"/>
        <v>0</v>
      </c>
      <c r="R710">
        <f t="shared" si="66"/>
        <v>1</v>
      </c>
      <c r="S710" s="12">
        <f t="shared" si="68"/>
        <v>42551.961689814809</v>
      </c>
      <c r="T710" s="12">
        <f t="shared" si="69"/>
        <v>42581.961689814809</v>
      </c>
      <c r="U710">
        <f t="shared" si="70"/>
        <v>2016</v>
      </c>
      <c r="V710" s="18">
        <f t="shared" si="71"/>
        <v>30</v>
      </c>
    </row>
    <row r="711" spans="1:22" ht="60" x14ac:dyDescent="0.25">
      <c r="A711">
        <v>2690</v>
      </c>
      <c r="B711" s="3" t="s">
        <v>2690</v>
      </c>
      <c r="C711" s="3" t="s">
        <v>6800</v>
      </c>
      <c r="D711" s="6">
        <v>80000</v>
      </c>
      <c r="E711" s="8">
        <v>8586</v>
      </c>
      <c r="F711" t="s">
        <v>8220</v>
      </c>
      <c r="G711" t="s">
        <v>8223</v>
      </c>
      <c r="H711" t="s">
        <v>8245</v>
      </c>
      <c r="I711">
        <v>1433298676</v>
      </c>
      <c r="J711">
        <v>1429410676</v>
      </c>
      <c r="K711" t="b">
        <v>0</v>
      </c>
      <c r="L711">
        <v>118</v>
      </c>
      <c r="M711" t="b">
        <v>0</v>
      </c>
      <c r="N711" t="s">
        <v>8282</v>
      </c>
      <c r="O711" t="s">
        <v>8334</v>
      </c>
      <c r="P711" t="s">
        <v>8335</v>
      </c>
      <c r="Q711">
        <f t="shared" si="67"/>
        <v>11</v>
      </c>
      <c r="R711">
        <f t="shared" si="66"/>
        <v>72.760000000000005</v>
      </c>
      <c r="S711" s="12">
        <f t="shared" si="68"/>
        <v>42113.105046296296</v>
      </c>
      <c r="T711" s="12">
        <f t="shared" si="69"/>
        <v>42158.105046296296</v>
      </c>
      <c r="U711">
        <f t="shared" si="70"/>
        <v>2015</v>
      </c>
      <c r="V711" s="18">
        <f t="shared" si="71"/>
        <v>45</v>
      </c>
    </row>
    <row r="712" spans="1:22" ht="30" x14ac:dyDescent="0.25">
      <c r="A712">
        <v>2691</v>
      </c>
      <c r="B712" s="3" t="s">
        <v>2691</v>
      </c>
      <c r="C712" s="3" t="s">
        <v>6801</v>
      </c>
      <c r="D712" s="6">
        <v>65000</v>
      </c>
      <c r="E712" s="8">
        <v>35</v>
      </c>
      <c r="F712" t="s">
        <v>8220</v>
      </c>
      <c r="G712" t="s">
        <v>8228</v>
      </c>
      <c r="H712" t="s">
        <v>8250</v>
      </c>
      <c r="I712">
        <v>1431278557</v>
      </c>
      <c r="J712">
        <v>1427390557</v>
      </c>
      <c r="K712" t="b">
        <v>0</v>
      </c>
      <c r="L712">
        <v>2</v>
      </c>
      <c r="M712" t="b">
        <v>0</v>
      </c>
      <c r="N712" t="s">
        <v>8282</v>
      </c>
      <c r="O712" t="s">
        <v>8334</v>
      </c>
      <c r="P712" t="s">
        <v>8335</v>
      </c>
      <c r="Q712">
        <f t="shared" si="67"/>
        <v>0</v>
      </c>
      <c r="R712">
        <f t="shared" si="66"/>
        <v>17.5</v>
      </c>
      <c r="S712" s="12">
        <f t="shared" si="68"/>
        <v>42089.724039351851</v>
      </c>
      <c r="T712" s="12">
        <f t="shared" si="69"/>
        <v>42134.724039351851</v>
      </c>
      <c r="U712">
        <f t="shared" si="70"/>
        <v>2015</v>
      </c>
      <c r="V712" s="18">
        <f t="shared" si="71"/>
        <v>45</v>
      </c>
    </row>
    <row r="713" spans="1:22" ht="45" x14ac:dyDescent="0.25">
      <c r="A713">
        <v>2692</v>
      </c>
      <c r="B713" s="3" t="s">
        <v>2692</v>
      </c>
      <c r="C713" s="3" t="s">
        <v>6802</v>
      </c>
      <c r="D713" s="6">
        <v>3500</v>
      </c>
      <c r="E713" s="8">
        <v>25</v>
      </c>
      <c r="F713" t="s">
        <v>8220</v>
      </c>
      <c r="G713" t="s">
        <v>8223</v>
      </c>
      <c r="H713" t="s">
        <v>8245</v>
      </c>
      <c r="I713">
        <v>1427266860</v>
      </c>
      <c r="J713">
        <v>1424678460</v>
      </c>
      <c r="K713" t="b">
        <v>0</v>
      </c>
      <c r="L713">
        <v>1</v>
      </c>
      <c r="M713" t="b">
        <v>0</v>
      </c>
      <c r="N713" t="s">
        <v>8282</v>
      </c>
      <c r="O713" t="s">
        <v>8334</v>
      </c>
      <c r="P713" t="s">
        <v>8335</v>
      </c>
      <c r="Q713">
        <f t="shared" si="67"/>
        <v>1</v>
      </c>
      <c r="R713">
        <f t="shared" si="66"/>
        <v>25</v>
      </c>
      <c r="S713" s="12">
        <f t="shared" si="68"/>
        <v>42058.334027777775</v>
      </c>
      <c r="T713" s="12">
        <f t="shared" si="69"/>
        <v>42088.292361111111</v>
      </c>
      <c r="U713">
        <f t="shared" si="70"/>
        <v>2015</v>
      </c>
      <c r="V713" s="18">
        <f t="shared" si="71"/>
        <v>29.958333333333332</v>
      </c>
    </row>
    <row r="714" spans="1:22" ht="60" x14ac:dyDescent="0.25">
      <c r="A714">
        <v>2693</v>
      </c>
      <c r="B714" s="3" t="s">
        <v>2693</v>
      </c>
      <c r="C714" s="3" t="s">
        <v>6803</v>
      </c>
      <c r="D714" s="6">
        <v>5000</v>
      </c>
      <c r="E714" s="8">
        <v>40</v>
      </c>
      <c r="F714" t="s">
        <v>8220</v>
      </c>
      <c r="G714" t="s">
        <v>8223</v>
      </c>
      <c r="H714" t="s">
        <v>8245</v>
      </c>
      <c r="I714">
        <v>1407899966</v>
      </c>
      <c r="J714">
        <v>1405307966</v>
      </c>
      <c r="K714" t="b">
        <v>0</v>
      </c>
      <c r="L714">
        <v>3</v>
      </c>
      <c r="M714" t="b">
        <v>0</v>
      </c>
      <c r="N714" t="s">
        <v>8282</v>
      </c>
      <c r="O714" t="s">
        <v>8334</v>
      </c>
      <c r="P714" t="s">
        <v>8335</v>
      </c>
      <c r="Q714">
        <f t="shared" si="67"/>
        <v>1</v>
      </c>
      <c r="R714">
        <f t="shared" si="66"/>
        <v>13.33</v>
      </c>
      <c r="S714" s="12">
        <f t="shared" si="68"/>
        <v>41834.138495370367</v>
      </c>
      <c r="T714" s="12">
        <f t="shared" si="69"/>
        <v>41864.138495370367</v>
      </c>
      <c r="U714">
        <f t="shared" si="70"/>
        <v>2014</v>
      </c>
      <c r="V714" s="18">
        <f t="shared" si="71"/>
        <v>30</v>
      </c>
    </row>
    <row r="715" spans="1:22" ht="60" x14ac:dyDescent="0.25">
      <c r="A715">
        <v>2694</v>
      </c>
      <c r="B715" s="3" t="s">
        <v>2694</v>
      </c>
      <c r="C715" s="3" t="s">
        <v>6804</v>
      </c>
      <c r="D715" s="6">
        <v>30000</v>
      </c>
      <c r="E715" s="8">
        <v>1</v>
      </c>
      <c r="F715" t="s">
        <v>8220</v>
      </c>
      <c r="G715" t="s">
        <v>8223</v>
      </c>
      <c r="H715" t="s">
        <v>8245</v>
      </c>
      <c r="I715">
        <v>1411701739</v>
      </c>
      <c r="J715">
        <v>1409109739</v>
      </c>
      <c r="K715" t="b">
        <v>0</v>
      </c>
      <c r="L715">
        <v>1</v>
      </c>
      <c r="M715" t="b">
        <v>0</v>
      </c>
      <c r="N715" t="s">
        <v>8282</v>
      </c>
      <c r="O715" t="s">
        <v>8334</v>
      </c>
      <c r="P715" t="s">
        <v>8335</v>
      </c>
      <c r="Q715">
        <f t="shared" si="67"/>
        <v>0</v>
      </c>
      <c r="R715">
        <f t="shared" si="66"/>
        <v>1</v>
      </c>
      <c r="S715" s="12">
        <f t="shared" si="68"/>
        <v>41878.140497685185</v>
      </c>
      <c r="T715" s="12">
        <f t="shared" si="69"/>
        <v>41908.140497685185</v>
      </c>
      <c r="U715">
        <f t="shared" si="70"/>
        <v>2014</v>
      </c>
      <c r="V715" s="18">
        <f t="shared" si="71"/>
        <v>30</v>
      </c>
    </row>
    <row r="716" spans="1:22" ht="45" x14ac:dyDescent="0.25">
      <c r="A716">
        <v>2695</v>
      </c>
      <c r="B716" s="3" t="s">
        <v>2695</v>
      </c>
      <c r="C716" s="3" t="s">
        <v>6805</v>
      </c>
      <c r="D716" s="6">
        <v>15000</v>
      </c>
      <c r="E716" s="8">
        <v>71</v>
      </c>
      <c r="F716" t="s">
        <v>8220</v>
      </c>
      <c r="G716" t="s">
        <v>8223</v>
      </c>
      <c r="H716" t="s">
        <v>8245</v>
      </c>
      <c r="I716">
        <v>1428981718</v>
      </c>
      <c r="J716">
        <v>1423801318</v>
      </c>
      <c r="K716" t="b">
        <v>0</v>
      </c>
      <c r="L716">
        <v>3</v>
      </c>
      <c r="M716" t="b">
        <v>0</v>
      </c>
      <c r="N716" t="s">
        <v>8282</v>
      </c>
      <c r="O716" t="s">
        <v>8334</v>
      </c>
      <c r="P716" t="s">
        <v>8335</v>
      </c>
      <c r="Q716">
        <f t="shared" si="67"/>
        <v>0</v>
      </c>
      <c r="R716">
        <f t="shared" si="66"/>
        <v>23.67</v>
      </c>
      <c r="S716" s="12">
        <f t="shared" si="68"/>
        <v>42048.181921296295</v>
      </c>
      <c r="T716" s="12">
        <f t="shared" si="69"/>
        <v>42108.14025462963</v>
      </c>
      <c r="U716">
        <f t="shared" si="70"/>
        <v>2015</v>
      </c>
      <c r="V716" s="18">
        <f t="shared" si="71"/>
        <v>59.958333333333336</v>
      </c>
    </row>
    <row r="717" spans="1:22" ht="60" x14ac:dyDescent="0.25">
      <c r="A717">
        <v>2696</v>
      </c>
      <c r="B717" s="3" t="s">
        <v>2696</v>
      </c>
      <c r="C717" s="3" t="s">
        <v>6806</v>
      </c>
      <c r="D717" s="6">
        <v>60000</v>
      </c>
      <c r="E717" s="8">
        <v>3390</v>
      </c>
      <c r="F717" t="s">
        <v>8220</v>
      </c>
      <c r="G717" t="s">
        <v>8223</v>
      </c>
      <c r="H717" t="s">
        <v>8245</v>
      </c>
      <c r="I717">
        <v>1419538560</v>
      </c>
      <c r="J717">
        <v>1416600960</v>
      </c>
      <c r="K717" t="b">
        <v>0</v>
      </c>
      <c r="L717">
        <v>38</v>
      </c>
      <c r="M717" t="b">
        <v>0</v>
      </c>
      <c r="N717" t="s">
        <v>8282</v>
      </c>
      <c r="O717" t="s">
        <v>8334</v>
      </c>
      <c r="P717" t="s">
        <v>8335</v>
      </c>
      <c r="Q717">
        <f t="shared" si="67"/>
        <v>6</v>
      </c>
      <c r="R717">
        <f t="shared" si="66"/>
        <v>89.21</v>
      </c>
      <c r="S717" s="12">
        <f t="shared" si="68"/>
        <v>41964.844444444447</v>
      </c>
      <c r="T717" s="12">
        <f t="shared" si="69"/>
        <v>41998.844444444447</v>
      </c>
      <c r="U717">
        <f t="shared" si="70"/>
        <v>2014</v>
      </c>
      <c r="V717" s="18">
        <f t="shared" si="71"/>
        <v>34</v>
      </c>
    </row>
    <row r="718" spans="1:22" ht="45" x14ac:dyDescent="0.25">
      <c r="A718">
        <v>2697</v>
      </c>
      <c r="B718" s="3" t="s">
        <v>2697</v>
      </c>
      <c r="C718" s="3" t="s">
        <v>6807</v>
      </c>
      <c r="D718" s="6">
        <v>23000</v>
      </c>
      <c r="E718" s="8">
        <v>6061</v>
      </c>
      <c r="F718" t="s">
        <v>8220</v>
      </c>
      <c r="G718" t="s">
        <v>8223</v>
      </c>
      <c r="H718" t="s">
        <v>8245</v>
      </c>
      <c r="I718">
        <v>1438552800</v>
      </c>
      <c r="J718">
        <v>1435876423</v>
      </c>
      <c r="K718" t="b">
        <v>0</v>
      </c>
      <c r="L718">
        <v>52</v>
      </c>
      <c r="M718" t="b">
        <v>0</v>
      </c>
      <c r="N718" t="s">
        <v>8282</v>
      </c>
      <c r="O718" t="s">
        <v>8334</v>
      </c>
      <c r="P718" t="s">
        <v>8335</v>
      </c>
      <c r="Q718">
        <f t="shared" si="67"/>
        <v>26</v>
      </c>
      <c r="R718">
        <f t="shared" si="66"/>
        <v>116.56</v>
      </c>
      <c r="S718" s="12">
        <f t="shared" si="68"/>
        <v>42187.940081018518</v>
      </c>
      <c r="T718" s="12">
        <f t="shared" si="69"/>
        <v>42218.916666666672</v>
      </c>
      <c r="U718">
        <f t="shared" si="70"/>
        <v>2015</v>
      </c>
      <c r="V718" s="18">
        <f t="shared" si="71"/>
        <v>30.976585648148149</v>
      </c>
    </row>
    <row r="719" spans="1:22" ht="45" x14ac:dyDescent="0.25">
      <c r="A719">
        <v>2698</v>
      </c>
      <c r="B719" s="3" t="s">
        <v>2698</v>
      </c>
      <c r="C719" s="3" t="s">
        <v>6808</v>
      </c>
      <c r="D719" s="6">
        <v>8000</v>
      </c>
      <c r="E719" s="8">
        <v>26.01</v>
      </c>
      <c r="F719" t="s">
        <v>8220</v>
      </c>
      <c r="G719" t="s">
        <v>8223</v>
      </c>
      <c r="H719" t="s">
        <v>8245</v>
      </c>
      <c r="I719">
        <v>1403904808</v>
      </c>
      <c r="J719">
        <v>1401312808</v>
      </c>
      <c r="K719" t="b">
        <v>0</v>
      </c>
      <c r="L719">
        <v>2</v>
      </c>
      <c r="M719" t="b">
        <v>0</v>
      </c>
      <c r="N719" t="s">
        <v>8282</v>
      </c>
      <c r="O719" t="s">
        <v>8334</v>
      </c>
      <c r="P719" t="s">
        <v>8335</v>
      </c>
      <c r="Q719">
        <f t="shared" si="67"/>
        <v>0</v>
      </c>
      <c r="R719">
        <f t="shared" si="66"/>
        <v>13.01</v>
      </c>
      <c r="S719" s="12">
        <f t="shared" si="68"/>
        <v>41787.898240740738</v>
      </c>
      <c r="T719" s="12">
        <f t="shared" si="69"/>
        <v>41817.898240740738</v>
      </c>
      <c r="U719">
        <f t="shared" si="70"/>
        <v>2014</v>
      </c>
      <c r="V719" s="18">
        <f t="shared" si="71"/>
        <v>30</v>
      </c>
    </row>
    <row r="720" spans="1:22" ht="45" x14ac:dyDescent="0.25">
      <c r="A720">
        <v>2699</v>
      </c>
      <c r="B720" s="3" t="s">
        <v>2699</v>
      </c>
      <c r="C720" s="3" t="s">
        <v>6809</v>
      </c>
      <c r="D720" s="6">
        <v>2</v>
      </c>
      <c r="E720" s="8">
        <v>0</v>
      </c>
      <c r="F720" t="s">
        <v>8220</v>
      </c>
      <c r="G720" t="s">
        <v>8228</v>
      </c>
      <c r="H720" t="s">
        <v>8250</v>
      </c>
      <c r="I720">
        <v>1407533463</v>
      </c>
      <c r="J720">
        <v>1404941463</v>
      </c>
      <c r="K720" t="b">
        <v>0</v>
      </c>
      <c r="L720">
        <v>0</v>
      </c>
      <c r="M720" t="b">
        <v>0</v>
      </c>
      <c r="N720" t="s">
        <v>8282</v>
      </c>
      <c r="O720" t="s">
        <v>8334</v>
      </c>
      <c r="P720" t="s">
        <v>8335</v>
      </c>
      <c r="Q720">
        <f t="shared" si="67"/>
        <v>0</v>
      </c>
      <c r="R720">
        <f t="shared" si="66"/>
        <v>0</v>
      </c>
      <c r="S720" s="12">
        <f t="shared" si="68"/>
        <v>41829.896562499998</v>
      </c>
      <c r="T720" s="12">
        <f t="shared" si="69"/>
        <v>41859.896562499998</v>
      </c>
      <c r="U720">
        <f t="shared" si="70"/>
        <v>2014</v>
      </c>
      <c r="V720" s="18">
        <f t="shared" si="71"/>
        <v>30</v>
      </c>
    </row>
    <row r="721" spans="1:22" ht="45" x14ac:dyDescent="0.25">
      <c r="A721">
        <v>2700</v>
      </c>
      <c r="B721" s="3" t="s">
        <v>2700</v>
      </c>
      <c r="C721" s="3" t="s">
        <v>6810</v>
      </c>
      <c r="D721" s="6">
        <v>9999</v>
      </c>
      <c r="E721" s="8">
        <v>70</v>
      </c>
      <c r="F721" t="s">
        <v>8220</v>
      </c>
      <c r="G721" t="s">
        <v>8223</v>
      </c>
      <c r="H721" t="s">
        <v>8245</v>
      </c>
      <c r="I721">
        <v>1411073972</v>
      </c>
      <c r="J721">
        <v>1408481972</v>
      </c>
      <c r="K721" t="b">
        <v>0</v>
      </c>
      <c r="L721">
        <v>4</v>
      </c>
      <c r="M721" t="b">
        <v>0</v>
      </c>
      <c r="N721" t="s">
        <v>8282</v>
      </c>
      <c r="O721" t="s">
        <v>8334</v>
      </c>
      <c r="P721" t="s">
        <v>8335</v>
      </c>
      <c r="Q721">
        <f t="shared" si="67"/>
        <v>1</v>
      </c>
      <c r="R721">
        <f t="shared" si="66"/>
        <v>17.5</v>
      </c>
      <c r="S721" s="12">
        <f t="shared" si="68"/>
        <v>41870.87467592593</v>
      </c>
      <c r="T721" s="12">
        <f t="shared" si="69"/>
        <v>41900.87467592593</v>
      </c>
      <c r="U721">
        <f t="shared" si="70"/>
        <v>2014</v>
      </c>
      <c r="V721" s="18">
        <f t="shared" si="71"/>
        <v>30</v>
      </c>
    </row>
    <row r="722" spans="1:22" ht="60" x14ac:dyDescent="0.25">
      <c r="A722">
        <v>1064</v>
      </c>
      <c r="B722" s="3" t="s">
        <v>1065</v>
      </c>
      <c r="C722" s="3" t="s">
        <v>5174</v>
      </c>
      <c r="D722" s="6">
        <v>90000</v>
      </c>
      <c r="E722" s="8">
        <v>8077</v>
      </c>
      <c r="F722" t="s">
        <v>8220</v>
      </c>
      <c r="G722" t="s">
        <v>8223</v>
      </c>
      <c r="H722" t="s">
        <v>8245</v>
      </c>
      <c r="I722">
        <v>1373174903</v>
      </c>
      <c r="J722">
        <v>1369286903</v>
      </c>
      <c r="K722" t="b">
        <v>0</v>
      </c>
      <c r="L722">
        <v>123</v>
      </c>
      <c r="M722" t="b">
        <v>0</v>
      </c>
      <c r="N722" t="s">
        <v>8280</v>
      </c>
      <c r="O722" t="s">
        <v>8331</v>
      </c>
      <c r="P722" t="s">
        <v>8332</v>
      </c>
      <c r="Q722">
        <f t="shared" si="67"/>
        <v>9</v>
      </c>
      <c r="R722">
        <f t="shared" si="66"/>
        <v>65.67</v>
      </c>
      <c r="S722" s="12">
        <f t="shared" si="68"/>
        <v>41417.228043981479</v>
      </c>
      <c r="T722" s="12">
        <f t="shared" si="69"/>
        <v>41462.228043981479</v>
      </c>
      <c r="U722">
        <f t="shared" si="70"/>
        <v>2013</v>
      </c>
      <c r="V722" s="18">
        <f t="shared" si="71"/>
        <v>45</v>
      </c>
    </row>
    <row r="723" spans="1:22" ht="60" x14ac:dyDescent="0.25">
      <c r="A723">
        <v>1065</v>
      </c>
      <c r="B723" s="3" t="s">
        <v>1066</v>
      </c>
      <c r="C723" s="3" t="s">
        <v>5175</v>
      </c>
      <c r="D723" s="6">
        <v>3000</v>
      </c>
      <c r="E723" s="8">
        <v>81</v>
      </c>
      <c r="F723" t="s">
        <v>8220</v>
      </c>
      <c r="G723" t="s">
        <v>8225</v>
      </c>
      <c r="H723" t="s">
        <v>8247</v>
      </c>
      <c r="I723">
        <v>1392800922</v>
      </c>
      <c r="J723">
        <v>1390381722</v>
      </c>
      <c r="K723" t="b">
        <v>0</v>
      </c>
      <c r="L723">
        <v>5</v>
      </c>
      <c r="M723" t="b">
        <v>0</v>
      </c>
      <c r="N723" t="s">
        <v>8280</v>
      </c>
      <c r="O723" t="s">
        <v>8331</v>
      </c>
      <c r="P723" t="s">
        <v>8332</v>
      </c>
      <c r="Q723">
        <f t="shared" si="67"/>
        <v>3</v>
      </c>
      <c r="R723">
        <f t="shared" si="66"/>
        <v>16.2</v>
      </c>
      <c r="S723" s="12">
        <f t="shared" si="68"/>
        <v>41661.381041666667</v>
      </c>
      <c r="T723" s="12">
        <f t="shared" si="69"/>
        <v>41689.381041666667</v>
      </c>
      <c r="U723">
        <f t="shared" si="70"/>
        <v>2014</v>
      </c>
      <c r="V723" s="18">
        <f t="shared" si="71"/>
        <v>28</v>
      </c>
    </row>
    <row r="724" spans="1:22" ht="45" x14ac:dyDescent="0.25">
      <c r="A724">
        <v>1066</v>
      </c>
      <c r="B724" s="3" t="s">
        <v>1067</v>
      </c>
      <c r="C724" s="3" t="s">
        <v>5176</v>
      </c>
      <c r="D724" s="6">
        <v>150000</v>
      </c>
      <c r="E724" s="8">
        <v>5051</v>
      </c>
      <c r="F724" t="s">
        <v>8220</v>
      </c>
      <c r="G724" t="s">
        <v>8223</v>
      </c>
      <c r="H724" t="s">
        <v>8245</v>
      </c>
      <c r="I724">
        <v>1375657582</v>
      </c>
      <c r="J724">
        <v>1371769582</v>
      </c>
      <c r="K724" t="b">
        <v>0</v>
      </c>
      <c r="L724">
        <v>148</v>
      </c>
      <c r="M724" t="b">
        <v>0</v>
      </c>
      <c r="N724" t="s">
        <v>8280</v>
      </c>
      <c r="O724" t="s">
        <v>8331</v>
      </c>
      <c r="P724" t="s">
        <v>8332</v>
      </c>
      <c r="Q724">
        <f t="shared" si="67"/>
        <v>3</v>
      </c>
      <c r="R724">
        <f t="shared" si="66"/>
        <v>34.130000000000003</v>
      </c>
      <c r="S724" s="12">
        <f t="shared" si="68"/>
        <v>41445.962754629632</v>
      </c>
      <c r="T724" s="12">
        <f t="shared" si="69"/>
        <v>41490.962754629632</v>
      </c>
      <c r="U724">
        <f t="shared" si="70"/>
        <v>2013</v>
      </c>
      <c r="V724" s="18">
        <f t="shared" si="71"/>
        <v>45</v>
      </c>
    </row>
    <row r="725" spans="1:22" ht="60" x14ac:dyDescent="0.25">
      <c r="A725">
        <v>1067</v>
      </c>
      <c r="B725" s="3" t="s">
        <v>1068</v>
      </c>
      <c r="C725" s="3" t="s">
        <v>5177</v>
      </c>
      <c r="D725" s="6">
        <v>500</v>
      </c>
      <c r="E725" s="8">
        <v>130</v>
      </c>
      <c r="F725" t="s">
        <v>8220</v>
      </c>
      <c r="G725" t="s">
        <v>8223</v>
      </c>
      <c r="H725" t="s">
        <v>8245</v>
      </c>
      <c r="I725">
        <v>1387657931</v>
      </c>
      <c r="J725">
        <v>1385065931</v>
      </c>
      <c r="K725" t="b">
        <v>0</v>
      </c>
      <c r="L725">
        <v>10</v>
      </c>
      <c r="M725" t="b">
        <v>0</v>
      </c>
      <c r="N725" t="s">
        <v>8280</v>
      </c>
      <c r="O725" t="s">
        <v>8331</v>
      </c>
      <c r="P725" t="s">
        <v>8332</v>
      </c>
      <c r="Q725">
        <f t="shared" si="67"/>
        <v>26</v>
      </c>
      <c r="R725">
        <f t="shared" si="66"/>
        <v>13</v>
      </c>
      <c r="S725" s="12">
        <f t="shared" si="68"/>
        <v>41599.855682870373</v>
      </c>
      <c r="T725" s="12">
        <f t="shared" si="69"/>
        <v>41629.855682870373</v>
      </c>
      <c r="U725">
        <f t="shared" si="70"/>
        <v>2013</v>
      </c>
      <c r="V725" s="18">
        <f t="shared" si="71"/>
        <v>30</v>
      </c>
    </row>
    <row r="726" spans="1:22" ht="60" x14ac:dyDescent="0.25">
      <c r="A726">
        <v>1068</v>
      </c>
      <c r="B726" s="3" t="s">
        <v>1069</v>
      </c>
      <c r="C726" s="3" t="s">
        <v>5178</v>
      </c>
      <c r="D726" s="6">
        <v>30000</v>
      </c>
      <c r="E726" s="8">
        <v>45</v>
      </c>
      <c r="F726" t="s">
        <v>8220</v>
      </c>
      <c r="G726" t="s">
        <v>8223</v>
      </c>
      <c r="H726" t="s">
        <v>8245</v>
      </c>
      <c r="I726">
        <v>1460274864</v>
      </c>
      <c r="J726">
        <v>1457686464</v>
      </c>
      <c r="K726" t="b">
        <v>0</v>
      </c>
      <c r="L726">
        <v>4</v>
      </c>
      <c r="M726" t="b">
        <v>0</v>
      </c>
      <c r="N726" t="s">
        <v>8280</v>
      </c>
      <c r="O726" t="s">
        <v>8331</v>
      </c>
      <c r="P726" t="s">
        <v>8332</v>
      </c>
      <c r="Q726">
        <f t="shared" si="67"/>
        <v>0</v>
      </c>
      <c r="R726">
        <f t="shared" si="66"/>
        <v>11.25</v>
      </c>
      <c r="S726" s="12">
        <f t="shared" si="68"/>
        <v>42440.371111111104</v>
      </c>
      <c r="T726" s="12">
        <f t="shared" si="69"/>
        <v>42470.329444444447</v>
      </c>
      <c r="U726">
        <f t="shared" si="70"/>
        <v>2016</v>
      </c>
      <c r="V726" s="18">
        <f t="shared" si="71"/>
        <v>29.958333333333332</v>
      </c>
    </row>
    <row r="727" spans="1:22" ht="45" x14ac:dyDescent="0.25">
      <c r="A727">
        <v>1069</v>
      </c>
      <c r="B727" s="3" t="s">
        <v>1070</v>
      </c>
      <c r="C727" s="3" t="s">
        <v>5179</v>
      </c>
      <c r="D727" s="6">
        <v>2200</v>
      </c>
      <c r="E727" s="8">
        <v>850</v>
      </c>
      <c r="F727" t="s">
        <v>8220</v>
      </c>
      <c r="G727" t="s">
        <v>8223</v>
      </c>
      <c r="H727" t="s">
        <v>8245</v>
      </c>
      <c r="I727">
        <v>1385447459</v>
      </c>
      <c r="J727">
        <v>1382679059</v>
      </c>
      <c r="K727" t="b">
        <v>0</v>
      </c>
      <c r="L727">
        <v>21</v>
      </c>
      <c r="M727" t="b">
        <v>0</v>
      </c>
      <c r="N727" t="s">
        <v>8280</v>
      </c>
      <c r="O727" t="s">
        <v>8331</v>
      </c>
      <c r="P727" t="s">
        <v>8332</v>
      </c>
      <c r="Q727">
        <f t="shared" si="67"/>
        <v>39</v>
      </c>
      <c r="R727">
        <f t="shared" si="66"/>
        <v>40.479999999999997</v>
      </c>
      <c r="S727" s="12">
        <f t="shared" si="68"/>
        <v>41572.229849537034</v>
      </c>
      <c r="T727" s="12">
        <f t="shared" si="69"/>
        <v>41604.271516203706</v>
      </c>
      <c r="U727">
        <f t="shared" si="70"/>
        <v>2013</v>
      </c>
      <c r="V727" s="18">
        <f t="shared" si="71"/>
        <v>32.041666666666664</v>
      </c>
    </row>
    <row r="728" spans="1:22" ht="45" x14ac:dyDescent="0.25">
      <c r="A728">
        <v>1070</v>
      </c>
      <c r="B728" s="3" t="s">
        <v>1071</v>
      </c>
      <c r="C728" s="3" t="s">
        <v>5180</v>
      </c>
      <c r="D728" s="6">
        <v>10000</v>
      </c>
      <c r="E728" s="8">
        <v>70</v>
      </c>
      <c r="F728" t="s">
        <v>8220</v>
      </c>
      <c r="G728" t="s">
        <v>8223</v>
      </c>
      <c r="H728" t="s">
        <v>8245</v>
      </c>
      <c r="I728">
        <v>1349050622</v>
      </c>
      <c r="J728">
        <v>1347322622</v>
      </c>
      <c r="K728" t="b">
        <v>0</v>
      </c>
      <c r="L728">
        <v>2</v>
      </c>
      <c r="M728" t="b">
        <v>0</v>
      </c>
      <c r="N728" t="s">
        <v>8280</v>
      </c>
      <c r="O728" t="s">
        <v>8331</v>
      </c>
      <c r="P728" t="s">
        <v>8332</v>
      </c>
      <c r="Q728">
        <f t="shared" si="67"/>
        <v>1</v>
      </c>
      <c r="R728">
        <f t="shared" si="66"/>
        <v>35</v>
      </c>
      <c r="S728" s="12">
        <f t="shared" si="68"/>
        <v>41163.011828703704</v>
      </c>
      <c r="T728" s="12">
        <f t="shared" si="69"/>
        <v>41183.011828703704</v>
      </c>
      <c r="U728">
        <f t="shared" si="70"/>
        <v>2012</v>
      </c>
      <c r="V728" s="18">
        <f t="shared" si="71"/>
        <v>20</v>
      </c>
    </row>
    <row r="729" spans="1:22" ht="60" x14ac:dyDescent="0.25">
      <c r="A729">
        <v>1071</v>
      </c>
      <c r="B729" s="3" t="s">
        <v>1072</v>
      </c>
      <c r="C729" s="3" t="s">
        <v>5181</v>
      </c>
      <c r="D729" s="6">
        <v>100</v>
      </c>
      <c r="E729" s="8">
        <v>0</v>
      </c>
      <c r="F729" t="s">
        <v>8220</v>
      </c>
      <c r="G729" t="s">
        <v>8233</v>
      </c>
      <c r="H729" t="s">
        <v>8253</v>
      </c>
      <c r="I729">
        <v>1447787093</v>
      </c>
      <c r="J729">
        <v>1445191493</v>
      </c>
      <c r="K729" t="b">
        <v>0</v>
      </c>
      <c r="L729">
        <v>0</v>
      </c>
      <c r="M729" t="b">
        <v>0</v>
      </c>
      <c r="N729" t="s">
        <v>8280</v>
      </c>
      <c r="O729" t="s">
        <v>8331</v>
      </c>
      <c r="P729" t="s">
        <v>8332</v>
      </c>
      <c r="Q729">
        <f t="shared" si="67"/>
        <v>0</v>
      </c>
      <c r="R729">
        <f t="shared" si="66"/>
        <v>0</v>
      </c>
      <c r="S729" s="12">
        <f t="shared" si="68"/>
        <v>42295.753391203703</v>
      </c>
      <c r="T729" s="12">
        <f t="shared" si="69"/>
        <v>42325.795057870375</v>
      </c>
      <c r="U729">
        <f t="shared" si="70"/>
        <v>2015</v>
      </c>
      <c r="V729" s="18">
        <f t="shared" si="71"/>
        <v>30.041666666666668</v>
      </c>
    </row>
    <row r="730" spans="1:22" ht="60" x14ac:dyDescent="0.25">
      <c r="A730">
        <v>1072</v>
      </c>
      <c r="B730" s="3" t="s">
        <v>1073</v>
      </c>
      <c r="C730" s="3" t="s">
        <v>5182</v>
      </c>
      <c r="D730" s="6">
        <v>75000</v>
      </c>
      <c r="E730" s="8">
        <v>51</v>
      </c>
      <c r="F730" t="s">
        <v>8220</v>
      </c>
      <c r="G730" t="s">
        <v>8223</v>
      </c>
      <c r="H730" t="s">
        <v>8245</v>
      </c>
      <c r="I730">
        <v>1391630297</v>
      </c>
      <c r="J730">
        <v>1389038297</v>
      </c>
      <c r="K730" t="b">
        <v>0</v>
      </c>
      <c r="L730">
        <v>4</v>
      </c>
      <c r="M730" t="b">
        <v>0</v>
      </c>
      <c r="N730" t="s">
        <v>8280</v>
      </c>
      <c r="O730" t="s">
        <v>8331</v>
      </c>
      <c r="P730" t="s">
        <v>8332</v>
      </c>
      <c r="Q730">
        <f t="shared" si="67"/>
        <v>0</v>
      </c>
      <c r="R730">
        <f t="shared" si="66"/>
        <v>12.75</v>
      </c>
      <c r="S730" s="12">
        <f t="shared" si="68"/>
        <v>41645.832141203704</v>
      </c>
      <c r="T730" s="12">
        <f t="shared" si="69"/>
        <v>41675.832141203704</v>
      </c>
      <c r="U730">
        <f t="shared" si="70"/>
        <v>2014</v>
      </c>
      <c r="V730" s="18">
        <f t="shared" si="71"/>
        <v>30</v>
      </c>
    </row>
    <row r="731" spans="1:22" ht="45" x14ac:dyDescent="0.25">
      <c r="A731">
        <v>1073</v>
      </c>
      <c r="B731" s="3" t="s">
        <v>1074</v>
      </c>
      <c r="C731" s="3" t="s">
        <v>5183</v>
      </c>
      <c r="D731" s="6">
        <v>750</v>
      </c>
      <c r="E731" s="8">
        <v>10</v>
      </c>
      <c r="F731" t="s">
        <v>8220</v>
      </c>
      <c r="G731" t="s">
        <v>8223</v>
      </c>
      <c r="H731" t="s">
        <v>8245</v>
      </c>
      <c r="I731">
        <v>1318806541</v>
      </c>
      <c r="J731">
        <v>1316214541</v>
      </c>
      <c r="K731" t="b">
        <v>0</v>
      </c>
      <c r="L731">
        <v>1</v>
      </c>
      <c r="M731" t="b">
        <v>0</v>
      </c>
      <c r="N731" t="s">
        <v>8280</v>
      </c>
      <c r="O731" t="s">
        <v>8331</v>
      </c>
      <c r="P731" t="s">
        <v>8332</v>
      </c>
      <c r="Q731">
        <f t="shared" si="67"/>
        <v>1</v>
      </c>
      <c r="R731">
        <f t="shared" si="66"/>
        <v>10</v>
      </c>
      <c r="S731" s="12">
        <f t="shared" si="68"/>
        <v>40802.964594907404</v>
      </c>
      <c r="T731" s="12">
        <f t="shared" si="69"/>
        <v>40832.964594907404</v>
      </c>
      <c r="U731">
        <f t="shared" si="70"/>
        <v>2011</v>
      </c>
      <c r="V731" s="18">
        <f t="shared" si="71"/>
        <v>30</v>
      </c>
    </row>
    <row r="732" spans="1:22" ht="60" x14ac:dyDescent="0.25">
      <c r="A732">
        <v>1074</v>
      </c>
      <c r="B732" s="3" t="s">
        <v>1075</v>
      </c>
      <c r="C732" s="3" t="s">
        <v>5184</v>
      </c>
      <c r="D732" s="6">
        <v>54000</v>
      </c>
      <c r="E732" s="8">
        <v>3407</v>
      </c>
      <c r="F732" t="s">
        <v>8220</v>
      </c>
      <c r="G732" t="s">
        <v>8223</v>
      </c>
      <c r="H732" t="s">
        <v>8245</v>
      </c>
      <c r="I732">
        <v>1388808545</v>
      </c>
      <c r="J732">
        <v>1386216545</v>
      </c>
      <c r="K732" t="b">
        <v>0</v>
      </c>
      <c r="L732">
        <v>30</v>
      </c>
      <c r="M732" t="b">
        <v>0</v>
      </c>
      <c r="N732" t="s">
        <v>8280</v>
      </c>
      <c r="O732" t="s">
        <v>8331</v>
      </c>
      <c r="P732" t="s">
        <v>8332</v>
      </c>
      <c r="Q732">
        <f t="shared" si="67"/>
        <v>6</v>
      </c>
      <c r="R732">
        <f t="shared" si="66"/>
        <v>113.57</v>
      </c>
      <c r="S732" s="12">
        <f t="shared" si="68"/>
        <v>41613.172974537039</v>
      </c>
      <c r="T732" s="12">
        <f t="shared" si="69"/>
        <v>41643.172974537039</v>
      </c>
      <c r="U732">
        <f t="shared" si="70"/>
        <v>2013</v>
      </c>
      <c r="V732" s="18">
        <f t="shared" si="71"/>
        <v>30</v>
      </c>
    </row>
    <row r="733" spans="1:22" ht="45" x14ac:dyDescent="0.25">
      <c r="A733">
        <v>1075</v>
      </c>
      <c r="B733" s="3" t="s">
        <v>1076</v>
      </c>
      <c r="C733" s="3" t="s">
        <v>5185</v>
      </c>
      <c r="D733" s="6">
        <v>1000</v>
      </c>
      <c r="E733" s="8">
        <v>45</v>
      </c>
      <c r="F733" t="s">
        <v>8220</v>
      </c>
      <c r="G733" t="s">
        <v>8223</v>
      </c>
      <c r="H733" t="s">
        <v>8245</v>
      </c>
      <c r="I733">
        <v>1336340516</v>
      </c>
      <c r="J733">
        <v>1333748516</v>
      </c>
      <c r="K733" t="b">
        <v>0</v>
      </c>
      <c r="L733">
        <v>3</v>
      </c>
      <c r="M733" t="b">
        <v>0</v>
      </c>
      <c r="N733" t="s">
        <v>8280</v>
      </c>
      <c r="O733" t="s">
        <v>8331</v>
      </c>
      <c r="P733" t="s">
        <v>8332</v>
      </c>
      <c r="Q733">
        <f t="shared" si="67"/>
        <v>5</v>
      </c>
      <c r="R733">
        <f t="shared" si="66"/>
        <v>15</v>
      </c>
      <c r="S733" s="12">
        <f t="shared" si="68"/>
        <v>41005.904120370367</v>
      </c>
      <c r="T733" s="12">
        <f t="shared" si="69"/>
        <v>41035.904120370367</v>
      </c>
      <c r="U733">
        <f t="shared" si="70"/>
        <v>2012</v>
      </c>
      <c r="V733" s="18">
        <f t="shared" si="71"/>
        <v>30</v>
      </c>
    </row>
    <row r="734" spans="1:22" ht="45" x14ac:dyDescent="0.25">
      <c r="A734">
        <v>1076</v>
      </c>
      <c r="B734" s="3" t="s">
        <v>1077</v>
      </c>
      <c r="C734" s="3" t="s">
        <v>5186</v>
      </c>
      <c r="D734" s="6">
        <v>75000</v>
      </c>
      <c r="E734" s="8">
        <v>47074</v>
      </c>
      <c r="F734" t="s">
        <v>8220</v>
      </c>
      <c r="G734" t="s">
        <v>8223</v>
      </c>
      <c r="H734" t="s">
        <v>8245</v>
      </c>
      <c r="I734">
        <v>1410426250</v>
      </c>
      <c r="J734">
        <v>1405674250</v>
      </c>
      <c r="K734" t="b">
        <v>0</v>
      </c>
      <c r="L734">
        <v>975</v>
      </c>
      <c r="M734" t="b">
        <v>0</v>
      </c>
      <c r="N734" t="s">
        <v>8280</v>
      </c>
      <c r="O734" t="s">
        <v>8331</v>
      </c>
      <c r="P734" t="s">
        <v>8332</v>
      </c>
      <c r="Q734">
        <f t="shared" si="67"/>
        <v>63</v>
      </c>
      <c r="R734">
        <f t="shared" si="66"/>
        <v>48.28</v>
      </c>
      <c r="S734" s="12">
        <f t="shared" si="68"/>
        <v>41838.377893518518</v>
      </c>
      <c r="T734" s="12">
        <f t="shared" si="69"/>
        <v>41893.377893518518</v>
      </c>
      <c r="U734">
        <f t="shared" si="70"/>
        <v>2014</v>
      </c>
      <c r="V734" s="18">
        <f t="shared" si="71"/>
        <v>55</v>
      </c>
    </row>
    <row r="735" spans="1:22" ht="45" x14ac:dyDescent="0.25">
      <c r="A735">
        <v>1077</v>
      </c>
      <c r="B735" s="3" t="s">
        <v>1078</v>
      </c>
      <c r="C735" s="3" t="s">
        <v>5187</v>
      </c>
      <c r="D735" s="6">
        <v>25000</v>
      </c>
      <c r="E735" s="8">
        <v>7344</v>
      </c>
      <c r="F735" t="s">
        <v>8220</v>
      </c>
      <c r="G735" t="s">
        <v>8223</v>
      </c>
      <c r="H735" t="s">
        <v>8245</v>
      </c>
      <c r="I735">
        <v>1452744011</v>
      </c>
      <c r="J735">
        <v>1450152011</v>
      </c>
      <c r="K735" t="b">
        <v>0</v>
      </c>
      <c r="L735">
        <v>167</v>
      </c>
      <c r="M735" t="b">
        <v>0</v>
      </c>
      <c r="N735" t="s">
        <v>8280</v>
      </c>
      <c r="O735" t="s">
        <v>8331</v>
      </c>
      <c r="P735" t="s">
        <v>8332</v>
      </c>
      <c r="Q735">
        <f t="shared" si="67"/>
        <v>29</v>
      </c>
      <c r="R735">
        <f t="shared" si="66"/>
        <v>43.98</v>
      </c>
      <c r="S735" s="12">
        <f t="shared" si="68"/>
        <v>42353.16679398148</v>
      </c>
      <c r="T735" s="12">
        <f t="shared" si="69"/>
        <v>42383.16679398148</v>
      </c>
      <c r="U735">
        <f t="shared" si="70"/>
        <v>2015</v>
      </c>
      <c r="V735" s="18">
        <f t="shared" si="71"/>
        <v>30</v>
      </c>
    </row>
    <row r="736" spans="1:22" ht="60" x14ac:dyDescent="0.25">
      <c r="A736">
        <v>1078</v>
      </c>
      <c r="B736" s="3" t="s">
        <v>1079</v>
      </c>
      <c r="C736" s="3" t="s">
        <v>5188</v>
      </c>
      <c r="D736" s="6">
        <v>600</v>
      </c>
      <c r="E736" s="8">
        <v>45</v>
      </c>
      <c r="F736" t="s">
        <v>8220</v>
      </c>
      <c r="G736" t="s">
        <v>8223</v>
      </c>
      <c r="H736" t="s">
        <v>8245</v>
      </c>
      <c r="I736">
        <v>1311309721</v>
      </c>
      <c r="J736">
        <v>1307421721</v>
      </c>
      <c r="K736" t="b">
        <v>0</v>
      </c>
      <c r="L736">
        <v>5</v>
      </c>
      <c r="M736" t="b">
        <v>0</v>
      </c>
      <c r="N736" t="s">
        <v>8280</v>
      </c>
      <c r="O736" t="s">
        <v>8331</v>
      </c>
      <c r="P736" t="s">
        <v>8332</v>
      </c>
      <c r="Q736">
        <f t="shared" si="67"/>
        <v>8</v>
      </c>
      <c r="R736">
        <f t="shared" si="66"/>
        <v>9</v>
      </c>
      <c r="S736" s="12">
        <f t="shared" si="68"/>
        <v>40701.195844907408</v>
      </c>
      <c r="T736" s="12">
        <f t="shared" si="69"/>
        <v>40746.195844907408</v>
      </c>
      <c r="U736">
        <f t="shared" si="70"/>
        <v>2011</v>
      </c>
      <c r="V736" s="18">
        <f t="shared" si="71"/>
        <v>45</v>
      </c>
    </row>
    <row r="737" spans="1:22" ht="60" x14ac:dyDescent="0.25">
      <c r="A737">
        <v>1079</v>
      </c>
      <c r="B737" s="3" t="s">
        <v>1080</v>
      </c>
      <c r="C737" s="3" t="s">
        <v>5189</v>
      </c>
      <c r="D737" s="6">
        <v>26000</v>
      </c>
      <c r="E737" s="8">
        <v>678</v>
      </c>
      <c r="F737" t="s">
        <v>8220</v>
      </c>
      <c r="G737" t="s">
        <v>8235</v>
      </c>
      <c r="H737" t="s">
        <v>8248</v>
      </c>
      <c r="I737">
        <v>1463232936</v>
      </c>
      <c r="J737">
        <v>1461072936</v>
      </c>
      <c r="K737" t="b">
        <v>0</v>
      </c>
      <c r="L737">
        <v>18</v>
      </c>
      <c r="M737" t="b">
        <v>0</v>
      </c>
      <c r="N737" t="s">
        <v>8280</v>
      </c>
      <c r="O737" t="s">
        <v>8331</v>
      </c>
      <c r="P737" t="s">
        <v>8332</v>
      </c>
      <c r="Q737">
        <f t="shared" si="67"/>
        <v>3</v>
      </c>
      <c r="R737">
        <f t="shared" si="66"/>
        <v>37.67</v>
      </c>
      <c r="S737" s="12">
        <f t="shared" si="68"/>
        <v>42479.566388888896</v>
      </c>
      <c r="T737" s="12">
        <f t="shared" si="69"/>
        <v>42504.566388888896</v>
      </c>
      <c r="U737">
        <f t="shared" si="70"/>
        <v>2016</v>
      </c>
      <c r="V737" s="18">
        <f t="shared" si="71"/>
        <v>25</v>
      </c>
    </row>
    <row r="738" spans="1:22" ht="45" x14ac:dyDescent="0.25">
      <c r="A738">
        <v>1080</v>
      </c>
      <c r="B738" s="3" t="s">
        <v>1081</v>
      </c>
      <c r="C738" s="3" t="s">
        <v>5190</v>
      </c>
      <c r="D738" s="6">
        <v>20000</v>
      </c>
      <c r="E738" s="8">
        <v>1821</v>
      </c>
      <c r="F738" t="s">
        <v>8220</v>
      </c>
      <c r="G738" t="s">
        <v>8223</v>
      </c>
      <c r="H738" t="s">
        <v>8245</v>
      </c>
      <c r="I738">
        <v>1399778333</v>
      </c>
      <c r="J738">
        <v>1397186333</v>
      </c>
      <c r="K738" t="b">
        <v>0</v>
      </c>
      <c r="L738">
        <v>98</v>
      </c>
      <c r="M738" t="b">
        <v>0</v>
      </c>
      <c r="N738" t="s">
        <v>8280</v>
      </c>
      <c r="O738" t="s">
        <v>8331</v>
      </c>
      <c r="P738" t="s">
        <v>8332</v>
      </c>
      <c r="Q738">
        <f t="shared" si="67"/>
        <v>9</v>
      </c>
      <c r="R738">
        <f t="shared" si="66"/>
        <v>18.579999999999998</v>
      </c>
      <c r="S738" s="12">
        <f t="shared" si="68"/>
        <v>41740.138113425928</v>
      </c>
      <c r="T738" s="12">
        <f t="shared" si="69"/>
        <v>41770.138113425928</v>
      </c>
      <c r="U738">
        <f t="shared" si="70"/>
        <v>2014</v>
      </c>
      <c r="V738" s="18">
        <f t="shared" si="71"/>
        <v>30</v>
      </c>
    </row>
    <row r="739" spans="1:22" ht="45" x14ac:dyDescent="0.25">
      <c r="A739">
        <v>1081</v>
      </c>
      <c r="B739" s="3" t="s">
        <v>1082</v>
      </c>
      <c r="C739" s="3" t="s">
        <v>5191</v>
      </c>
      <c r="D739" s="6">
        <v>68000</v>
      </c>
      <c r="E739" s="8">
        <v>12</v>
      </c>
      <c r="F739" t="s">
        <v>8220</v>
      </c>
      <c r="G739" t="s">
        <v>8223</v>
      </c>
      <c r="H739" t="s">
        <v>8245</v>
      </c>
      <c r="I739">
        <v>1422483292</v>
      </c>
      <c r="J739">
        <v>1419891292</v>
      </c>
      <c r="K739" t="b">
        <v>0</v>
      </c>
      <c r="L739">
        <v>4</v>
      </c>
      <c r="M739" t="b">
        <v>0</v>
      </c>
      <c r="N739" t="s">
        <v>8280</v>
      </c>
      <c r="O739" t="s">
        <v>8331</v>
      </c>
      <c r="P739" t="s">
        <v>8332</v>
      </c>
      <c r="Q739">
        <f t="shared" si="67"/>
        <v>0</v>
      </c>
      <c r="R739">
        <f t="shared" si="66"/>
        <v>3</v>
      </c>
      <c r="S739" s="12">
        <f t="shared" si="68"/>
        <v>42002.926990740743</v>
      </c>
      <c r="T739" s="12">
        <f t="shared" si="69"/>
        <v>42032.926990740743</v>
      </c>
      <c r="U739">
        <f t="shared" si="70"/>
        <v>2014</v>
      </c>
      <c r="V739" s="18">
        <f t="shared" si="71"/>
        <v>30</v>
      </c>
    </row>
    <row r="740" spans="1:22" ht="45" x14ac:dyDescent="0.25">
      <c r="A740">
        <v>1082</v>
      </c>
      <c r="B740" s="3" t="s">
        <v>1083</v>
      </c>
      <c r="C740" s="3" t="s">
        <v>5192</v>
      </c>
      <c r="D740" s="6">
        <v>10000</v>
      </c>
      <c r="E740" s="8">
        <v>56</v>
      </c>
      <c r="F740" t="s">
        <v>8220</v>
      </c>
      <c r="G740" t="s">
        <v>8223</v>
      </c>
      <c r="H740" t="s">
        <v>8245</v>
      </c>
      <c r="I740">
        <v>1344635088</v>
      </c>
      <c r="J740">
        <v>1342043088</v>
      </c>
      <c r="K740" t="b">
        <v>0</v>
      </c>
      <c r="L740">
        <v>3</v>
      </c>
      <c r="M740" t="b">
        <v>0</v>
      </c>
      <c r="N740" t="s">
        <v>8280</v>
      </c>
      <c r="O740" t="s">
        <v>8331</v>
      </c>
      <c r="P740" t="s">
        <v>8332</v>
      </c>
      <c r="Q740">
        <f t="shared" si="67"/>
        <v>1</v>
      </c>
      <c r="R740">
        <f t="shared" si="66"/>
        <v>18.670000000000002</v>
      </c>
      <c r="S740" s="12">
        <f t="shared" si="68"/>
        <v>41101.906111111115</v>
      </c>
      <c r="T740" s="12">
        <f t="shared" si="69"/>
        <v>41131.906111111115</v>
      </c>
      <c r="U740">
        <f t="shared" si="70"/>
        <v>2012</v>
      </c>
      <c r="V740" s="18">
        <f t="shared" si="71"/>
        <v>30</v>
      </c>
    </row>
    <row r="741" spans="1:22" ht="60" x14ac:dyDescent="0.25">
      <c r="A741">
        <v>1083</v>
      </c>
      <c r="B741" s="3" t="s">
        <v>1084</v>
      </c>
      <c r="C741" s="3" t="s">
        <v>5193</v>
      </c>
      <c r="D741" s="6">
        <v>50000</v>
      </c>
      <c r="E741" s="8">
        <v>410</v>
      </c>
      <c r="F741" t="s">
        <v>8220</v>
      </c>
      <c r="G741" t="s">
        <v>8228</v>
      </c>
      <c r="H741" t="s">
        <v>8250</v>
      </c>
      <c r="I741">
        <v>1406994583</v>
      </c>
      <c r="J741">
        <v>1401810583</v>
      </c>
      <c r="K741" t="b">
        <v>0</v>
      </c>
      <c r="L741">
        <v>1</v>
      </c>
      <c r="M741" t="b">
        <v>0</v>
      </c>
      <c r="N741" t="s">
        <v>8280</v>
      </c>
      <c r="O741" t="s">
        <v>8331</v>
      </c>
      <c r="P741" t="s">
        <v>8332</v>
      </c>
      <c r="Q741">
        <f t="shared" si="67"/>
        <v>1</v>
      </c>
      <c r="R741">
        <f t="shared" si="66"/>
        <v>410</v>
      </c>
      <c r="S741" s="12">
        <f t="shared" si="68"/>
        <v>41793.659525462965</v>
      </c>
      <c r="T741" s="12">
        <f t="shared" si="69"/>
        <v>41853.659525462965</v>
      </c>
      <c r="U741">
        <f t="shared" si="70"/>
        <v>2014</v>
      </c>
      <c r="V741" s="18">
        <f t="shared" si="71"/>
        <v>60</v>
      </c>
    </row>
    <row r="742" spans="1:22" x14ac:dyDescent="0.25">
      <c r="A742">
        <v>1084</v>
      </c>
      <c r="B742" s="3" t="s">
        <v>1085</v>
      </c>
      <c r="C742" s="3" t="s">
        <v>5194</v>
      </c>
      <c r="D742" s="6">
        <v>550</v>
      </c>
      <c r="E742" s="8">
        <v>0</v>
      </c>
      <c r="F742" t="s">
        <v>8220</v>
      </c>
      <c r="G742" t="s">
        <v>8223</v>
      </c>
      <c r="H742" t="s">
        <v>8245</v>
      </c>
      <c r="I742">
        <v>1407534804</v>
      </c>
      <c r="J742">
        <v>1404942804</v>
      </c>
      <c r="K742" t="b">
        <v>0</v>
      </c>
      <c r="L742">
        <v>0</v>
      </c>
      <c r="M742" t="b">
        <v>0</v>
      </c>
      <c r="N742" t="s">
        <v>8280</v>
      </c>
      <c r="O742" t="s">
        <v>8331</v>
      </c>
      <c r="P742" t="s">
        <v>8332</v>
      </c>
      <c r="Q742">
        <f t="shared" si="67"/>
        <v>0</v>
      </c>
      <c r="R742">
        <f t="shared" si="66"/>
        <v>0</v>
      </c>
      <c r="S742" s="12">
        <f t="shared" si="68"/>
        <v>41829.912083333329</v>
      </c>
      <c r="T742" s="12">
        <f t="shared" si="69"/>
        <v>41859.912083333329</v>
      </c>
      <c r="U742">
        <f t="shared" si="70"/>
        <v>2014</v>
      </c>
      <c r="V742" s="18">
        <f t="shared" si="71"/>
        <v>30</v>
      </c>
    </row>
    <row r="743" spans="1:22" ht="45" x14ac:dyDescent="0.25">
      <c r="A743">
        <v>1085</v>
      </c>
      <c r="B743" s="3" t="s">
        <v>1086</v>
      </c>
      <c r="C743" s="3" t="s">
        <v>5195</v>
      </c>
      <c r="D743" s="6">
        <v>30000</v>
      </c>
      <c r="E743" s="8">
        <v>1026</v>
      </c>
      <c r="F743" t="s">
        <v>8220</v>
      </c>
      <c r="G743" t="s">
        <v>8228</v>
      </c>
      <c r="H743" t="s">
        <v>8250</v>
      </c>
      <c r="I743">
        <v>1457967975</v>
      </c>
      <c r="J743">
        <v>1455379575</v>
      </c>
      <c r="K743" t="b">
        <v>0</v>
      </c>
      <c r="L743">
        <v>9</v>
      </c>
      <c r="M743" t="b">
        <v>0</v>
      </c>
      <c r="N743" t="s">
        <v>8280</v>
      </c>
      <c r="O743" t="s">
        <v>8331</v>
      </c>
      <c r="P743" t="s">
        <v>8332</v>
      </c>
      <c r="Q743">
        <f t="shared" si="67"/>
        <v>3</v>
      </c>
      <c r="R743">
        <f t="shared" si="66"/>
        <v>114</v>
      </c>
      <c r="S743" s="12">
        <f t="shared" si="68"/>
        <v>42413.671006944445</v>
      </c>
      <c r="T743" s="12">
        <f t="shared" si="69"/>
        <v>42443.629340277781</v>
      </c>
      <c r="U743">
        <f t="shared" si="70"/>
        <v>2016</v>
      </c>
      <c r="V743" s="18">
        <f t="shared" si="71"/>
        <v>29.958333333333332</v>
      </c>
    </row>
    <row r="744" spans="1:22" x14ac:dyDescent="0.25">
      <c r="A744">
        <v>1086</v>
      </c>
      <c r="B744" s="3" t="s">
        <v>1087</v>
      </c>
      <c r="C744" s="3" t="s">
        <v>5196</v>
      </c>
      <c r="D744" s="6">
        <v>18000</v>
      </c>
      <c r="E744" s="8">
        <v>15</v>
      </c>
      <c r="F744" t="s">
        <v>8220</v>
      </c>
      <c r="G744" t="s">
        <v>8223</v>
      </c>
      <c r="H744" t="s">
        <v>8245</v>
      </c>
      <c r="I744">
        <v>1408913291</v>
      </c>
      <c r="J744">
        <v>1406321291</v>
      </c>
      <c r="K744" t="b">
        <v>0</v>
      </c>
      <c r="L744">
        <v>2</v>
      </c>
      <c r="M744" t="b">
        <v>0</v>
      </c>
      <c r="N744" t="s">
        <v>8280</v>
      </c>
      <c r="O744" t="s">
        <v>8331</v>
      </c>
      <c r="P744" t="s">
        <v>8332</v>
      </c>
      <c r="Q744">
        <f t="shared" si="67"/>
        <v>0</v>
      </c>
      <c r="R744">
        <f t="shared" si="66"/>
        <v>7.5</v>
      </c>
      <c r="S744" s="12">
        <f t="shared" si="68"/>
        <v>41845.866793981484</v>
      </c>
      <c r="T744" s="12">
        <f t="shared" si="69"/>
        <v>41875.866793981484</v>
      </c>
      <c r="U744">
        <f t="shared" si="70"/>
        <v>2014</v>
      </c>
      <c r="V744" s="18">
        <f t="shared" si="71"/>
        <v>30</v>
      </c>
    </row>
    <row r="745" spans="1:22" ht="60" x14ac:dyDescent="0.25">
      <c r="A745">
        <v>1087</v>
      </c>
      <c r="B745" s="3" t="s">
        <v>1088</v>
      </c>
      <c r="C745" s="3" t="s">
        <v>5197</v>
      </c>
      <c r="D745" s="6">
        <v>1100</v>
      </c>
      <c r="E745" s="8">
        <v>0</v>
      </c>
      <c r="F745" t="s">
        <v>8220</v>
      </c>
      <c r="G745" t="s">
        <v>8223</v>
      </c>
      <c r="H745" t="s">
        <v>8245</v>
      </c>
      <c r="I745">
        <v>1402852087</v>
      </c>
      <c r="J745">
        <v>1400260087</v>
      </c>
      <c r="K745" t="b">
        <v>0</v>
      </c>
      <c r="L745">
        <v>0</v>
      </c>
      <c r="M745" t="b">
        <v>0</v>
      </c>
      <c r="N745" t="s">
        <v>8280</v>
      </c>
      <c r="O745" t="s">
        <v>8331</v>
      </c>
      <c r="P745" t="s">
        <v>8332</v>
      </c>
      <c r="Q745">
        <f t="shared" si="67"/>
        <v>0</v>
      </c>
      <c r="R745">
        <f t="shared" si="66"/>
        <v>0</v>
      </c>
      <c r="S745" s="12">
        <f t="shared" si="68"/>
        <v>41775.713969907411</v>
      </c>
      <c r="T745" s="12">
        <f t="shared" si="69"/>
        <v>41805.713969907411</v>
      </c>
      <c r="U745">
        <f t="shared" si="70"/>
        <v>2014</v>
      </c>
      <c r="V745" s="18">
        <f t="shared" si="71"/>
        <v>30</v>
      </c>
    </row>
    <row r="746" spans="1:22" ht="45" x14ac:dyDescent="0.25">
      <c r="A746">
        <v>1088</v>
      </c>
      <c r="B746" s="3" t="s">
        <v>1089</v>
      </c>
      <c r="C746" s="3" t="s">
        <v>5198</v>
      </c>
      <c r="D746" s="6">
        <v>45000</v>
      </c>
      <c r="E746" s="8">
        <v>6382.34</v>
      </c>
      <c r="F746" t="s">
        <v>8220</v>
      </c>
      <c r="G746" t="s">
        <v>8223</v>
      </c>
      <c r="H746" t="s">
        <v>8245</v>
      </c>
      <c r="I746">
        <v>1398366667</v>
      </c>
      <c r="J746">
        <v>1395774667</v>
      </c>
      <c r="K746" t="b">
        <v>0</v>
      </c>
      <c r="L746">
        <v>147</v>
      </c>
      <c r="M746" t="b">
        <v>0</v>
      </c>
      <c r="N746" t="s">
        <v>8280</v>
      </c>
      <c r="O746" t="s">
        <v>8331</v>
      </c>
      <c r="P746" t="s">
        <v>8332</v>
      </c>
      <c r="Q746">
        <f t="shared" si="67"/>
        <v>14</v>
      </c>
      <c r="R746">
        <f t="shared" si="66"/>
        <v>43.42</v>
      </c>
      <c r="S746" s="12">
        <f t="shared" si="68"/>
        <v>41723.799386574072</v>
      </c>
      <c r="T746" s="12">
        <f t="shared" si="69"/>
        <v>41753.799386574072</v>
      </c>
      <c r="U746">
        <f t="shared" si="70"/>
        <v>2014</v>
      </c>
      <c r="V746" s="18">
        <f t="shared" si="71"/>
        <v>30</v>
      </c>
    </row>
    <row r="747" spans="1:22" ht="30" x14ac:dyDescent="0.25">
      <c r="A747">
        <v>1089</v>
      </c>
      <c r="B747" s="3" t="s">
        <v>1090</v>
      </c>
      <c r="C747" s="3" t="s">
        <v>5199</v>
      </c>
      <c r="D747" s="6">
        <v>15000</v>
      </c>
      <c r="E747" s="8">
        <v>1174</v>
      </c>
      <c r="F747" t="s">
        <v>8220</v>
      </c>
      <c r="G747" t="s">
        <v>8229</v>
      </c>
      <c r="H747" t="s">
        <v>8248</v>
      </c>
      <c r="I747">
        <v>1435293175</v>
      </c>
      <c r="J747">
        <v>1432701175</v>
      </c>
      <c r="K747" t="b">
        <v>0</v>
      </c>
      <c r="L747">
        <v>49</v>
      </c>
      <c r="M747" t="b">
        <v>0</v>
      </c>
      <c r="N747" t="s">
        <v>8280</v>
      </c>
      <c r="O747" t="s">
        <v>8331</v>
      </c>
      <c r="P747" t="s">
        <v>8332</v>
      </c>
      <c r="Q747">
        <f t="shared" si="67"/>
        <v>8</v>
      </c>
      <c r="R747">
        <f t="shared" si="66"/>
        <v>23.96</v>
      </c>
      <c r="S747" s="12">
        <f t="shared" si="68"/>
        <v>42151.189525462964</v>
      </c>
      <c r="T747" s="12">
        <f t="shared" si="69"/>
        <v>42181.189525462964</v>
      </c>
      <c r="U747">
        <f t="shared" si="70"/>
        <v>2015</v>
      </c>
      <c r="V747" s="18">
        <f t="shared" si="71"/>
        <v>30</v>
      </c>
    </row>
    <row r="748" spans="1:22" ht="60" x14ac:dyDescent="0.25">
      <c r="A748">
        <v>1090</v>
      </c>
      <c r="B748" s="3" t="s">
        <v>1091</v>
      </c>
      <c r="C748" s="3" t="s">
        <v>5200</v>
      </c>
      <c r="D748" s="6">
        <v>12999</v>
      </c>
      <c r="E748" s="8">
        <v>5</v>
      </c>
      <c r="F748" t="s">
        <v>8220</v>
      </c>
      <c r="G748" t="s">
        <v>8225</v>
      </c>
      <c r="H748" t="s">
        <v>8247</v>
      </c>
      <c r="I748">
        <v>1432873653</v>
      </c>
      <c r="J748">
        <v>1430281653</v>
      </c>
      <c r="K748" t="b">
        <v>0</v>
      </c>
      <c r="L748">
        <v>1</v>
      </c>
      <c r="M748" t="b">
        <v>0</v>
      </c>
      <c r="N748" t="s">
        <v>8280</v>
      </c>
      <c r="O748" t="s">
        <v>8331</v>
      </c>
      <c r="P748" t="s">
        <v>8332</v>
      </c>
      <c r="Q748">
        <f t="shared" si="67"/>
        <v>0</v>
      </c>
      <c r="R748">
        <f t="shared" si="66"/>
        <v>5</v>
      </c>
      <c r="S748" s="12">
        <f t="shared" si="68"/>
        <v>42123.185798611114</v>
      </c>
      <c r="T748" s="12">
        <f t="shared" si="69"/>
        <v>42153.185798611114</v>
      </c>
      <c r="U748">
        <f t="shared" si="70"/>
        <v>2015</v>
      </c>
      <c r="V748" s="18">
        <f t="shared" si="71"/>
        <v>30</v>
      </c>
    </row>
    <row r="749" spans="1:22" ht="60" x14ac:dyDescent="0.25">
      <c r="A749">
        <v>1091</v>
      </c>
      <c r="B749" s="3" t="s">
        <v>1092</v>
      </c>
      <c r="C749" s="3" t="s">
        <v>5201</v>
      </c>
      <c r="D749" s="6">
        <v>200</v>
      </c>
      <c r="E749" s="8">
        <v>25</v>
      </c>
      <c r="F749" t="s">
        <v>8220</v>
      </c>
      <c r="G749" t="s">
        <v>8224</v>
      </c>
      <c r="H749" t="s">
        <v>8246</v>
      </c>
      <c r="I749">
        <v>1460313672</v>
      </c>
      <c r="J749">
        <v>1457725272</v>
      </c>
      <c r="K749" t="b">
        <v>0</v>
      </c>
      <c r="L749">
        <v>2</v>
      </c>
      <c r="M749" t="b">
        <v>0</v>
      </c>
      <c r="N749" t="s">
        <v>8280</v>
      </c>
      <c r="O749" t="s">
        <v>8331</v>
      </c>
      <c r="P749" t="s">
        <v>8332</v>
      </c>
      <c r="Q749">
        <f t="shared" si="67"/>
        <v>13</v>
      </c>
      <c r="R749">
        <f t="shared" si="66"/>
        <v>12.5</v>
      </c>
      <c r="S749" s="12">
        <f t="shared" si="68"/>
        <v>42440.820277777777</v>
      </c>
      <c r="T749" s="12">
        <f t="shared" si="69"/>
        <v>42470.778611111105</v>
      </c>
      <c r="U749">
        <f t="shared" si="70"/>
        <v>2016</v>
      </c>
      <c r="V749" s="18">
        <f t="shared" si="71"/>
        <v>29.958333333333332</v>
      </c>
    </row>
    <row r="750" spans="1:22" ht="60" x14ac:dyDescent="0.25">
      <c r="A750">
        <v>1092</v>
      </c>
      <c r="B750" s="3" t="s">
        <v>1093</v>
      </c>
      <c r="C750" s="3" t="s">
        <v>5202</v>
      </c>
      <c r="D750" s="6">
        <v>2000</v>
      </c>
      <c r="E750" s="8">
        <v>21</v>
      </c>
      <c r="F750" t="s">
        <v>8220</v>
      </c>
      <c r="G750" t="s">
        <v>8223</v>
      </c>
      <c r="H750" t="s">
        <v>8245</v>
      </c>
      <c r="I750">
        <v>1357432638</v>
      </c>
      <c r="J750">
        <v>1354840638</v>
      </c>
      <c r="K750" t="b">
        <v>0</v>
      </c>
      <c r="L750">
        <v>7</v>
      </c>
      <c r="M750" t="b">
        <v>0</v>
      </c>
      <c r="N750" t="s">
        <v>8280</v>
      </c>
      <c r="O750" t="s">
        <v>8331</v>
      </c>
      <c r="P750" t="s">
        <v>8332</v>
      </c>
      <c r="Q750">
        <f t="shared" si="67"/>
        <v>1</v>
      </c>
      <c r="R750">
        <f t="shared" si="66"/>
        <v>3</v>
      </c>
      <c r="S750" s="12">
        <f t="shared" si="68"/>
        <v>41250.025902777779</v>
      </c>
      <c r="T750" s="12">
        <f t="shared" si="69"/>
        <v>41280.025902777779</v>
      </c>
      <c r="U750">
        <f t="shared" si="70"/>
        <v>2012</v>
      </c>
      <c r="V750" s="18">
        <f t="shared" si="71"/>
        <v>30</v>
      </c>
    </row>
    <row r="751" spans="1:22" ht="45" x14ac:dyDescent="0.25">
      <c r="A751">
        <v>1093</v>
      </c>
      <c r="B751" s="3" t="s">
        <v>1094</v>
      </c>
      <c r="C751" s="3" t="s">
        <v>5203</v>
      </c>
      <c r="D751" s="6">
        <v>300</v>
      </c>
      <c r="E751" s="8">
        <v>42.25</v>
      </c>
      <c r="F751" t="s">
        <v>8220</v>
      </c>
      <c r="G751" t="s">
        <v>8228</v>
      </c>
      <c r="H751" t="s">
        <v>8250</v>
      </c>
      <c r="I751">
        <v>1455232937</v>
      </c>
      <c r="J751">
        <v>1453936937</v>
      </c>
      <c r="K751" t="b">
        <v>0</v>
      </c>
      <c r="L751">
        <v>4</v>
      </c>
      <c r="M751" t="b">
        <v>0</v>
      </c>
      <c r="N751" t="s">
        <v>8280</v>
      </c>
      <c r="O751" t="s">
        <v>8331</v>
      </c>
      <c r="P751" t="s">
        <v>8332</v>
      </c>
      <c r="Q751">
        <f t="shared" si="67"/>
        <v>14</v>
      </c>
      <c r="R751">
        <f t="shared" si="66"/>
        <v>10.56</v>
      </c>
      <c r="S751" s="12">
        <f t="shared" si="68"/>
        <v>42396.973807870367</v>
      </c>
      <c r="T751" s="12">
        <f t="shared" si="69"/>
        <v>42411.973807870367</v>
      </c>
      <c r="U751">
        <f t="shared" si="70"/>
        <v>2016</v>
      </c>
      <c r="V751" s="18">
        <f t="shared" si="71"/>
        <v>15</v>
      </c>
    </row>
    <row r="752" spans="1:22" ht="60" x14ac:dyDescent="0.25">
      <c r="A752">
        <v>1094</v>
      </c>
      <c r="B752" s="3" t="s">
        <v>1095</v>
      </c>
      <c r="C752" s="3" t="s">
        <v>5204</v>
      </c>
      <c r="D752" s="6">
        <v>18000</v>
      </c>
      <c r="E752" s="8">
        <v>3294.01</v>
      </c>
      <c r="F752" t="s">
        <v>8220</v>
      </c>
      <c r="G752" t="s">
        <v>8223</v>
      </c>
      <c r="H752" t="s">
        <v>8245</v>
      </c>
      <c r="I752">
        <v>1318180033</v>
      </c>
      <c r="J752">
        <v>1315588033</v>
      </c>
      <c r="K752" t="b">
        <v>0</v>
      </c>
      <c r="L752">
        <v>27</v>
      </c>
      <c r="M752" t="b">
        <v>0</v>
      </c>
      <c r="N752" t="s">
        <v>8280</v>
      </c>
      <c r="O752" t="s">
        <v>8331</v>
      </c>
      <c r="P752" t="s">
        <v>8332</v>
      </c>
      <c r="Q752">
        <f t="shared" si="67"/>
        <v>18</v>
      </c>
      <c r="R752">
        <f t="shared" si="66"/>
        <v>122</v>
      </c>
      <c r="S752" s="12">
        <f t="shared" si="68"/>
        <v>40795.713344907403</v>
      </c>
      <c r="T752" s="12">
        <f t="shared" si="69"/>
        <v>40825.713344907403</v>
      </c>
      <c r="U752">
        <f t="shared" si="70"/>
        <v>2011</v>
      </c>
      <c r="V752" s="18">
        <f t="shared" si="71"/>
        <v>30</v>
      </c>
    </row>
    <row r="753" spans="1:22" ht="60" x14ac:dyDescent="0.25">
      <c r="A753">
        <v>1095</v>
      </c>
      <c r="B753" s="3" t="s">
        <v>1096</v>
      </c>
      <c r="C753" s="3" t="s">
        <v>5205</v>
      </c>
      <c r="D753" s="6">
        <v>500000</v>
      </c>
      <c r="E753" s="8">
        <v>25174</v>
      </c>
      <c r="F753" t="s">
        <v>8220</v>
      </c>
      <c r="G753" t="s">
        <v>8223</v>
      </c>
      <c r="H753" t="s">
        <v>8245</v>
      </c>
      <c r="I753">
        <v>1377867220</v>
      </c>
      <c r="J753">
        <v>1375275220</v>
      </c>
      <c r="K753" t="b">
        <v>0</v>
      </c>
      <c r="L753">
        <v>94</v>
      </c>
      <c r="M753" t="b">
        <v>0</v>
      </c>
      <c r="N753" t="s">
        <v>8280</v>
      </c>
      <c r="O753" t="s">
        <v>8331</v>
      </c>
      <c r="P753" t="s">
        <v>8332</v>
      </c>
      <c r="Q753">
        <f t="shared" si="67"/>
        <v>5</v>
      </c>
      <c r="R753">
        <f t="shared" si="66"/>
        <v>267.81</v>
      </c>
      <c r="S753" s="12">
        <f t="shared" si="68"/>
        <v>41486.537268518521</v>
      </c>
      <c r="T753" s="12">
        <f t="shared" si="69"/>
        <v>41516.537268518521</v>
      </c>
      <c r="U753">
        <f t="shared" si="70"/>
        <v>2013</v>
      </c>
      <c r="V753" s="18">
        <f t="shared" si="71"/>
        <v>30</v>
      </c>
    </row>
    <row r="754" spans="1:22" ht="60" x14ac:dyDescent="0.25">
      <c r="A754">
        <v>1096</v>
      </c>
      <c r="B754" s="3" t="s">
        <v>1097</v>
      </c>
      <c r="C754" s="3" t="s">
        <v>5206</v>
      </c>
      <c r="D754" s="6">
        <v>12000</v>
      </c>
      <c r="E754" s="8">
        <v>2152</v>
      </c>
      <c r="F754" t="s">
        <v>8220</v>
      </c>
      <c r="G754" t="s">
        <v>8223</v>
      </c>
      <c r="H754" t="s">
        <v>8245</v>
      </c>
      <c r="I754">
        <v>1412393400</v>
      </c>
      <c r="J754">
        <v>1409747154</v>
      </c>
      <c r="K754" t="b">
        <v>0</v>
      </c>
      <c r="L754">
        <v>29</v>
      </c>
      <c r="M754" t="b">
        <v>0</v>
      </c>
      <c r="N754" t="s">
        <v>8280</v>
      </c>
      <c r="O754" t="s">
        <v>8331</v>
      </c>
      <c r="P754" t="s">
        <v>8332</v>
      </c>
      <c r="Q754">
        <f t="shared" si="67"/>
        <v>18</v>
      </c>
      <c r="R754">
        <f t="shared" si="66"/>
        <v>74.209999999999994</v>
      </c>
      <c r="S754" s="12">
        <f t="shared" si="68"/>
        <v>41885.51798611111</v>
      </c>
      <c r="T754" s="12">
        <f t="shared" si="69"/>
        <v>41916.145833333336</v>
      </c>
      <c r="U754">
        <f t="shared" si="70"/>
        <v>2014</v>
      </c>
      <c r="V754" s="18">
        <f t="shared" si="71"/>
        <v>30.627847222222218</v>
      </c>
    </row>
    <row r="755" spans="1:22" ht="45" x14ac:dyDescent="0.25">
      <c r="A755">
        <v>1097</v>
      </c>
      <c r="B755" s="3" t="s">
        <v>1098</v>
      </c>
      <c r="C755" s="3" t="s">
        <v>5207</v>
      </c>
      <c r="D755" s="6">
        <v>100000</v>
      </c>
      <c r="E755" s="8">
        <v>47</v>
      </c>
      <c r="F755" t="s">
        <v>8220</v>
      </c>
      <c r="G755" t="s">
        <v>8223</v>
      </c>
      <c r="H755" t="s">
        <v>8245</v>
      </c>
      <c r="I755">
        <v>1393786877</v>
      </c>
      <c r="J755">
        <v>1390330877</v>
      </c>
      <c r="K755" t="b">
        <v>0</v>
      </c>
      <c r="L755">
        <v>7</v>
      </c>
      <c r="M755" t="b">
        <v>0</v>
      </c>
      <c r="N755" t="s">
        <v>8280</v>
      </c>
      <c r="O755" t="s">
        <v>8331</v>
      </c>
      <c r="P755" t="s">
        <v>8332</v>
      </c>
      <c r="Q755">
        <f t="shared" si="67"/>
        <v>0</v>
      </c>
      <c r="R755">
        <f t="shared" si="66"/>
        <v>6.71</v>
      </c>
      <c r="S755" s="12">
        <f t="shared" si="68"/>
        <v>41660.792557870373</v>
      </c>
      <c r="T755" s="12">
        <f t="shared" si="69"/>
        <v>41700.792557870373</v>
      </c>
      <c r="U755">
        <f t="shared" si="70"/>
        <v>2014</v>
      </c>
      <c r="V755" s="18">
        <f t="shared" si="71"/>
        <v>40</v>
      </c>
    </row>
    <row r="756" spans="1:22" ht="30" x14ac:dyDescent="0.25">
      <c r="A756">
        <v>1098</v>
      </c>
      <c r="B756" s="3" t="s">
        <v>1099</v>
      </c>
      <c r="C756" s="3" t="s">
        <v>5208</v>
      </c>
      <c r="D756" s="6">
        <v>25000</v>
      </c>
      <c r="E756" s="8">
        <v>1803</v>
      </c>
      <c r="F756" t="s">
        <v>8220</v>
      </c>
      <c r="G756" t="s">
        <v>8223</v>
      </c>
      <c r="H756" t="s">
        <v>8245</v>
      </c>
      <c r="I756">
        <v>1397413095</v>
      </c>
      <c r="J756">
        <v>1394821095</v>
      </c>
      <c r="K756" t="b">
        <v>0</v>
      </c>
      <c r="L756">
        <v>22</v>
      </c>
      <c r="M756" t="b">
        <v>0</v>
      </c>
      <c r="N756" t="s">
        <v>8280</v>
      </c>
      <c r="O756" t="s">
        <v>8331</v>
      </c>
      <c r="P756" t="s">
        <v>8332</v>
      </c>
      <c r="Q756">
        <f t="shared" si="67"/>
        <v>7</v>
      </c>
      <c r="R756">
        <f t="shared" si="66"/>
        <v>81.95</v>
      </c>
      <c r="S756" s="12">
        <f t="shared" si="68"/>
        <v>41712.762673611112</v>
      </c>
      <c r="T756" s="12">
        <f t="shared" si="69"/>
        <v>41742.762673611112</v>
      </c>
      <c r="U756">
        <f t="shared" si="70"/>
        <v>2014</v>
      </c>
      <c r="V756" s="18">
        <f t="shared" si="71"/>
        <v>30</v>
      </c>
    </row>
    <row r="757" spans="1:22" ht="60" x14ac:dyDescent="0.25">
      <c r="A757">
        <v>1099</v>
      </c>
      <c r="B757" s="3" t="s">
        <v>1100</v>
      </c>
      <c r="C757" s="3" t="s">
        <v>5209</v>
      </c>
      <c r="D757" s="6">
        <v>5000</v>
      </c>
      <c r="E757" s="8">
        <v>25</v>
      </c>
      <c r="F757" t="s">
        <v>8220</v>
      </c>
      <c r="G757" t="s">
        <v>8224</v>
      </c>
      <c r="H757" t="s">
        <v>8246</v>
      </c>
      <c r="I757">
        <v>1431547468</v>
      </c>
      <c r="J757">
        <v>1428955468</v>
      </c>
      <c r="K757" t="b">
        <v>0</v>
      </c>
      <c r="L757">
        <v>1</v>
      </c>
      <c r="M757" t="b">
        <v>0</v>
      </c>
      <c r="N757" t="s">
        <v>8280</v>
      </c>
      <c r="O757" t="s">
        <v>8331</v>
      </c>
      <c r="P757" t="s">
        <v>8332</v>
      </c>
      <c r="Q757">
        <f t="shared" si="67"/>
        <v>1</v>
      </c>
      <c r="R757">
        <f t="shared" si="66"/>
        <v>25</v>
      </c>
      <c r="S757" s="12">
        <f t="shared" si="68"/>
        <v>42107.836435185185</v>
      </c>
      <c r="T757" s="12">
        <f t="shared" si="69"/>
        <v>42137.836435185185</v>
      </c>
      <c r="U757">
        <f t="shared" si="70"/>
        <v>2015</v>
      </c>
      <c r="V757" s="18">
        <f t="shared" si="71"/>
        <v>30</v>
      </c>
    </row>
    <row r="758" spans="1:22" ht="45" x14ac:dyDescent="0.25">
      <c r="A758">
        <v>1100</v>
      </c>
      <c r="B758" s="3" t="s">
        <v>1101</v>
      </c>
      <c r="C758" s="3" t="s">
        <v>5210</v>
      </c>
      <c r="D758" s="6">
        <v>4000</v>
      </c>
      <c r="E758" s="8">
        <v>100</v>
      </c>
      <c r="F758" t="s">
        <v>8220</v>
      </c>
      <c r="G758" t="s">
        <v>8235</v>
      </c>
      <c r="H758" t="s">
        <v>8248</v>
      </c>
      <c r="I758">
        <v>1455417571</v>
      </c>
      <c r="J758">
        <v>1452825571</v>
      </c>
      <c r="K758" t="b">
        <v>0</v>
      </c>
      <c r="L758">
        <v>10</v>
      </c>
      <c r="M758" t="b">
        <v>0</v>
      </c>
      <c r="N758" t="s">
        <v>8280</v>
      </c>
      <c r="O758" t="s">
        <v>8331</v>
      </c>
      <c r="P758" t="s">
        <v>8332</v>
      </c>
      <c r="Q758">
        <f t="shared" si="67"/>
        <v>3</v>
      </c>
      <c r="R758">
        <f t="shared" si="66"/>
        <v>10</v>
      </c>
      <c r="S758" s="12">
        <f t="shared" si="68"/>
        <v>42384.110775462963</v>
      </c>
      <c r="T758" s="12">
        <f t="shared" si="69"/>
        <v>42414.110775462963</v>
      </c>
      <c r="U758">
        <f t="shared" si="70"/>
        <v>2016</v>
      </c>
      <c r="V758" s="18">
        <f t="shared" si="71"/>
        <v>30</v>
      </c>
    </row>
    <row r="759" spans="1:22" ht="45" x14ac:dyDescent="0.25">
      <c r="A759">
        <v>1101</v>
      </c>
      <c r="B759" s="3" t="s">
        <v>1102</v>
      </c>
      <c r="C759" s="3" t="s">
        <v>5211</v>
      </c>
      <c r="D759" s="6">
        <v>100000</v>
      </c>
      <c r="E759" s="8">
        <v>41</v>
      </c>
      <c r="F759" t="s">
        <v>8220</v>
      </c>
      <c r="G759" t="s">
        <v>8223</v>
      </c>
      <c r="H759" t="s">
        <v>8245</v>
      </c>
      <c r="I759">
        <v>1468519920</v>
      </c>
      <c r="J759">
        <v>1466188338</v>
      </c>
      <c r="K759" t="b">
        <v>0</v>
      </c>
      <c r="L759">
        <v>6</v>
      </c>
      <c r="M759" t="b">
        <v>0</v>
      </c>
      <c r="N759" t="s">
        <v>8280</v>
      </c>
      <c r="O759" t="s">
        <v>8331</v>
      </c>
      <c r="P759" t="s">
        <v>8332</v>
      </c>
      <c r="Q759">
        <f t="shared" si="67"/>
        <v>0</v>
      </c>
      <c r="R759">
        <f t="shared" si="66"/>
        <v>6.83</v>
      </c>
      <c r="S759" s="12">
        <f t="shared" si="68"/>
        <v>42538.77243055556</v>
      </c>
      <c r="T759" s="12">
        <f t="shared" si="69"/>
        <v>42565.758333333331</v>
      </c>
      <c r="U759">
        <f t="shared" si="70"/>
        <v>2016</v>
      </c>
      <c r="V759" s="18">
        <f t="shared" si="71"/>
        <v>26.985902777777778</v>
      </c>
    </row>
    <row r="760" spans="1:22" ht="60" x14ac:dyDescent="0.25">
      <c r="A760">
        <v>1102</v>
      </c>
      <c r="B760" s="3" t="s">
        <v>1103</v>
      </c>
      <c r="C760" s="3" t="s">
        <v>5212</v>
      </c>
      <c r="D760" s="6">
        <v>8000</v>
      </c>
      <c r="E760" s="8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 t="s">
        <v>8331</v>
      </c>
      <c r="P760" t="s">
        <v>8332</v>
      </c>
      <c r="Q760">
        <f t="shared" si="67"/>
        <v>5</v>
      </c>
      <c r="R760">
        <f t="shared" si="66"/>
        <v>17.71</v>
      </c>
      <c r="S760" s="12">
        <f t="shared" si="68"/>
        <v>41577.045428240745</v>
      </c>
      <c r="T760" s="12">
        <f t="shared" si="69"/>
        <v>41617.249305555553</v>
      </c>
      <c r="U760">
        <f t="shared" si="70"/>
        <v>2013</v>
      </c>
      <c r="V760" s="18">
        <f t="shared" si="71"/>
        <v>40.203877314814818</v>
      </c>
    </row>
    <row r="761" spans="1:22" ht="45" x14ac:dyDescent="0.25">
      <c r="A761">
        <v>1103</v>
      </c>
      <c r="B761" s="3" t="s">
        <v>1104</v>
      </c>
      <c r="C761" s="3" t="s">
        <v>5213</v>
      </c>
      <c r="D761" s="6">
        <v>15000</v>
      </c>
      <c r="E761" s="8">
        <v>243</v>
      </c>
      <c r="F761" t="s">
        <v>8220</v>
      </c>
      <c r="G761" t="s">
        <v>8223</v>
      </c>
      <c r="H761" t="s">
        <v>8245</v>
      </c>
      <c r="I761">
        <v>1466227190</v>
      </c>
      <c r="J761">
        <v>1461043190</v>
      </c>
      <c r="K761" t="b">
        <v>0</v>
      </c>
      <c r="L761">
        <v>15</v>
      </c>
      <c r="M761" t="b">
        <v>0</v>
      </c>
      <c r="N761" t="s">
        <v>8280</v>
      </c>
      <c r="O761" t="s">
        <v>8331</v>
      </c>
      <c r="P761" t="s">
        <v>8332</v>
      </c>
      <c r="Q761">
        <f t="shared" si="67"/>
        <v>2</v>
      </c>
      <c r="R761">
        <f t="shared" si="66"/>
        <v>16.2</v>
      </c>
      <c r="S761" s="12">
        <f t="shared" si="68"/>
        <v>42479.22210648148</v>
      </c>
      <c r="T761" s="12">
        <f t="shared" si="69"/>
        <v>42539.22210648148</v>
      </c>
      <c r="U761">
        <f t="shared" si="70"/>
        <v>2016</v>
      </c>
      <c r="V761" s="18">
        <f t="shared" si="71"/>
        <v>60</v>
      </c>
    </row>
    <row r="762" spans="1:22" ht="60" x14ac:dyDescent="0.25">
      <c r="A762">
        <v>1104</v>
      </c>
      <c r="B762" s="3" t="s">
        <v>1105</v>
      </c>
      <c r="C762" s="3" t="s">
        <v>5214</v>
      </c>
      <c r="D762" s="6">
        <v>60000</v>
      </c>
      <c r="E762" s="8">
        <v>2971</v>
      </c>
      <c r="F762" t="s">
        <v>8220</v>
      </c>
      <c r="G762" t="s">
        <v>8224</v>
      </c>
      <c r="H762" t="s">
        <v>8246</v>
      </c>
      <c r="I762">
        <v>1402480221</v>
      </c>
      <c r="J762">
        <v>1399888221</v>
      </c>
      <c r="K762" t="b">
        <v>0</v>
      </c>
      <c r="L762">
        <v>37</v>
      </c>
      <c r="M762" t="b">
        <v>0</v>
      </c>
      <c r="N762" t="s">
        <v>8280</v>
      </c>
      <c r="O762" t="s">
        <v>8331</v>
      </c>
      <c r="P762" t="s">
        <v>8332</v>
      </c>
      <c r="Q762">
        <f t="shared" si="67"/>
        <v>5</v>
      </c>
      <c r="R762">
        <f t="shared" si="66"/>
        <v>80.3</v>
      </c>
      <c r="S762" s="12">
        <f t="shared" si="68"/>
        <v>41771.40996527778</v>
      </c>
      <c r="T762" s="12">
        <f t="shared" si="69"/>
        <v>41801.40996527778</v>
      </c>
      <c r="U762">
        <f t="shared" si="70"/>
        <v>2014</v>
      </c>
      <c r="V762" s="18">
        <f t="shared" si="71"/>
        <v>30</v>
      </c>
    </row>
    <row r="763" spans="1:22" ht="60" x14ac:dyDescent="0.25">
      <c r="A763">
        <v>1105</v>
      </c>
      <c r="B763" s="3" t="s">
        <v>1106</v>
      </c>
      <c r="C763" s="3" t="s">
        <v>5215</v>
      </c>
      <c r="D763" s="6">
        <v>900000</v>
      </c>
      <c r="E763" s="8">
        <v>1431</v>
      </c>
      <c r="F763" t="s">
        <v>8220</v>
      </c>
      <c r="G763" t="s">
        <v>8223</v>
      </c>
      <c r="H763" t="s">
        <v>8245</v>
      </c>
      <c r="I763">
        <v>1395627327</v>
      </c>
      <c r="J763">
        <v>1393038927</v>
      </c>
      <c r="K763" t="b">
        <v>0</v>
      </c>
      <c r="L763">
        <v>20</v>
      </c>
      <c r="M763" t="b">
        <v>0</v>
      </c>
      <c r="N763" t="s">
        <v>8280</v>
      </c>
      <c r="O763" t="s">
        <v>8331</v>
      </c>
      <c r="P763" t="s">
        <v>8332</v>
      </c>
      <c r="Q763">
        <f t="shared" si="67"/>
        <v>0</v>
      </c>
      <c r="R763">
        <f t="shared" si="66"/>
        <v>71.55</v>
      </c>
      <c r="S763" s="12">
        <f t="shared" si="68"/>
        <v>41692.135729166665</v>
      </c>
      <c r="T763" s="12">
        <f t="shared" si="69"/>
        <v>41722.0940625</v>
      </c>
      <c r="U763">
        <f t="shared" si="70"/>
        <v>2014</v>
      </c>
      <c r="V763" s="18">
        <f t="shared" si="71"/>
        <v>29.958333333333332</v>
      </c>
    </row>
    <row r="764" spans="1:22" ht="45" x14ac:dyDescent="0.25">
      <c r="A764">
        <v>1106</v>
      </c>
      <c r="B764" s="3" t="s">
        <v>1107</v>
      </c>
      <c r="C764" s="3" t="s">
        <v>5216</v>
      </c>
      <c r="D764" s="6">
        <v>400</v>
      </c>
      <c r="E764" s="8">
        <v>165</v>
      </c>
      <c r="F764" t="s">
        <v>8220</v>
      </c>
      <c r="G764" t="s">
        <v>8223</v>
      </c>
      <c r="H764" t="s">
        <v>8245</v>
      </c>
      <c r="I764">
        <v>1333557975</v>
      </c>
      <c r="J764">
        <v>1330969575</v>
      </c>
      <c r="K764" t="b">
        <v>0</v>
      </c>
      <c r="L764">
        <v>7</v>
      </c>
      <c r="M764" t="b">
        <v>0</v>
      </c>
      <c r="N764" t="s">
        <v>8280</v>
      </c>
      <c r="O764" t="s">
        <v>8331</v>
      </c>
      <c r="P764" t="s">
        <v>8332</v>
      </c>
      <c r="Q764">
        <f t="shared" si="67"/>
        <v>41</v>
      </c>
      <c r="R764">
        <f t="shared" si="66"/>
        <v>23.57</v>
      </c>
      <c r="S764" s="12">
        <f t="shared" si="68"/>
        <v>40973.740451388891</v>
      </c>
      <c r="T764" s="12">
        <f t="shared" si="69"/>
        <v>41003.698784722219</v>
      </c>
      <c r="U764">
        <f t="shared" si="70"/>
        <v>2012</v>
      </c>
      <c r="V764" s="18">
        <f t="shared" si="71"/>
        <v>29.958333333333332</v>
      </c>
    </row>
    <row r="765" spans="1:22" ht="60" x14ac:dyDescent="0.25">
      <c r="A765">
        <v>1107</v>
      </c>
      <c r="B765" s="3" t="s">
        <v>1108</v>
      </c>
      <c r="C765" s="3" t="s">
        <v>5217</v>
      </c>
      <c r="D765" s="6">
        <v>10000</v>
      </c>
      <c r="E765" s="8">
        <v>0</v>
      </c>
      <c r="F765" t="s">
        <v>8220</v>
      </c>
      <c r="G765" t="s">
        <v>8223</v>
      </c>
      <c r="H765" t="s">
        <v>8245</v>
      </c>
      <c r="I765">
        <v>1406148024</v>
      </c>
      <c r="J765">
        <v>1403556024</v>
      </c>
      <c r="K765" t="b">
        <v>0</v>
      </c>
      <c r="L765">
        <v>0</v>
      </c>
      <c r="M765" t="b">
        <v>0</v>
      </c>
      <c r="N765" t="s">
        <v>8280</v>
      </c>
      <c r="O765" t="s">
        <v>8331</v>
      </c>
      <c r="P765" t="s">
        <v>8332</v>
      </c>
      <c r="Q765">
        <f t="shared" si="67"/>
        <v>0</v>
      </c>
      <c r="R765">
        <f t="shared" si="66"/>
        <v>0</v>
      </c>
      <c r="S765" s="12">
        <f t="shared" si="68"/>
        <v>41813.861388888887</v>
      </c>
      <c r="T765" s="12">
        <f t="shared" si="69"/>
        <v>41843.861388888887</v>
      </c>
      <c r="U765">
        <f t="shared" si="70"/>
        <v>2014</v>
      </c>
      <c r="V765" s="18">
        <f t="shared" si="71"/>
        <v>30</v>
      </c>
    </row>
    <row r="766" spans="1:22" ht="60" x14ac:dyDescent="0.25">
      <c r="A766">
        <v>1108</v>
      </c>
      <c r="B766" s="3" t="s">
        <v>1109</v>
      </c>
      <c r="C766" s="3" t="s">
        <v>5218</v>
      </c>
      <c r="D766" s="6">
        <v>25000</v>
      </c>
      <c r="E766" s="8">
        <v>732.5</v>
      </c>
      <c r="F766" t="s">
        <v>8220</v>
      </c>
      <c r="G766" t="s">
        <v>8223</v>
      </c>
      <c r="H766" t="s">
        <v>8245</v>
      </c>
      <c r="I766">
        <v>1334326635</v>
      </c>
      <c r="J766">
        <v>1329146235</v>
      </c>
      <c r="K766" t="b">
        <v>0</v>
      </c>
      <c r="L766">
        <v>21</v>
      </c>
      <c r="M766" t="b">
        <v>0</v>
      </c>
      <c r="N766" t="s">
        <v>8280</v>
      </c>
      <c r="O766" t="s">
        <v>8331</v>
      </c>
      <c r="P766" t="s">
        <v>8332</v>
      </c>
      <c r="Q766">
        <f t="shared" si="67"/>
        <v>3</v>
      </c>
      <c r="R766">
        <f t="shared" si="66"/>
        <v>34.880000000000003</v>
      </c>
      <c r="S766" s="12">
        <f t="shared" si="68"/>
        <v>40952.636979166666</v>
      </c>
      <c r="T766" s="12">
        <f t="shared" si="69"/>
        <v>41012.595312500001</v>
      </c>
      <c r="U766">
        <f t="shared" si="70"/>
        <v>2012</v>
      </c>
      <c r="V766" s="18">
        <f t="shared" si="71"/>
        <v>59.958333333333336</v>
      </c>
    </row>
    <row r="767" spans="1:22" ht="60" x14ac:dyDescent="0.25">
      <c r="A767">
        <v>1109</v>
      </c>
      <c r="B767" s="3" t="s">
        <v>1110</v>
      </c>
      <c r="C767" s="3" t="s">
        <v>5219</v>
      </c>
      <c r="D767" s="6">
        <v>10000</v>
      </c>
      <c r="E767" s="8">
        <v>45</v>
      </c>
      <c r="F767" t="s">
        <v>8220</v>
      </c>
      <c r="G767" t="s">
        <v>8223</v>
      </c>
      <c r="H767" t="s">
        <v>8245</v>
      </c>
      <c r="I767">
        <v>1479495790</v>
      </c>
      <c r="J767">
        <v>1476900190</v>
      </c>
      <c r="K767" t="b">
        <v>0</v>
      </c>
      <c r="L767">
        <v>3</v>
      </c>
      <c r="M767" t="b">
        <v>0</v>
      </c>
      <c r="N767" t="s">
        <v>8280</v>
      </c>
      <c r="O767" t="s">
        <v>8331</v>
      </c>
      <c r="P767" t="s">
        <v>8332</v>
      </c>
      <c r="Q767">
        <f t="shared" si="67"/>
        <v>0</v>
      </c>
      <c r="R767">
        <f t="shared" si="66"/>
        <v>15</v>
      </c>
      <c r="S767" s="12">
        <f t="shared" si="68"/>
        <v>42662.752199074079</v>
      </c>
      <c r="T767" s="12">
        <f t="shared" si="69"/>
        <v>42692.793865740736</v>
      </c>
      <c r="U767">
        <f t="shared" si="70"/>
        <v>2016</v>
      </c>
      <c r="V767" s="18">
        <f t="shared" si="71"/>
        <v>30.041666666666668</v>
      </c>
    </row>
    <row r="768" spans="1:22" ht="60" x14ac:dyDescent="0.25">
      <c r="A768">
        <v>1110</v>
      </c>
      <c r="B768" s="3" t="s">
        <v>1111</v>
      </c>
      <c r="C768" s="3" t="s">
        <v>5220</v>
      </c>
      <c r="D768" s="6">
        <v>50000</v>
      </c>
      <c r="E768" s="8">
        <v>255</v>
      </c>
      <c r="F768" t="s">
        <v>8220</v>
      </c>
      <c r="G768" t="s">
        <v>8223</v>
      </c>
      <c r="H768" t="s">
        <v>8245</v>
      </c>
      <c r="I768">
        <v>1354919022</v>
      </c>
      <c r="J768">
        <v>1352327022</v>
      </c>
      <c r="K768" t="b">
        <v>0</v>
      </c>
      <c r="L768">
        <v>11</v>
      </c>
      <c r="M768" t="b">
        <v>0</v>
      </c>
      <c r="N768" t="s">
        <v>8280</v>
      </c>
      <c r="O768" t="s">
        <v>8331</v>
      </c>
      <c r="P768" t="s">
        <v>8332</v>
      </c>
      <c r="Q768">
        <f t="shared" si="67"/>
        <v>1</v>
      </c>
      <c r="R768">
        <f t="shared" si="66"/>
        <v>23.18</v>
      </c>
      <c r="S768" s="12">
        <f t="shared" si="68"/>
        <v>41220.933124999996</v>
      </c>
      <c r="T768" s="12">
        <f t="shared" si="69"/>
        <v>41250.933124999996</v>
      </c>
      <c r="U768">
        <f t="shared" si="70"/>
        <v>2012</v>
      </c>
      <c r="V768" s="18">
        <f t="shared" si="71"/>
        <v>30</v>
      </c>
    </row>
    <row r="769" spans="1:22" ht="60" x14ac:dyDescent="0.25">
      <c r="A769">
        <v>1111</v>
      </c>
      <c r="B769" s="3" t="s">
        <v>1112</v>
      </c>
      <c r="C769" s="3" t="s">
        <v>5221</v>
      </c>
      <c r="D769" s="6">
        <v>2500</v>
      </c>
      <c r="E769" s="8">
        <v>1</v>
      </c>
      <c r="F769" t="s">
        <v>8220</v>
      </c>
      <c r="G769" t="s">
        <v>8223</v>
      </c>
      <c r="H769" t="s">
        <v>8245</v>
      </c>
      <c r="I769">
        <v>1452228790</v>
      </c>
      <c r="J769">
        <v>1449636790</v>
      </c>
      <c r="K769" t="b">
        <v>0</v>
      </c>
      <c r="L769">
        <v>1</v>
      </c>
      <c r="M769" t="b">
        <v>0</v>
      </c>
      <c r="N769" t="s">
        <v>8280</v>
      </c>
      <c r="O769" t="s">
        <v>8331</v>
      </c>
      <c r="P769" t="s">
        <v>8332</v>
      </c>
      <c r="Q769">
        <f t="shared" si="67"/>
        <v>0</v>
      </c>
      <c r="R769">
        <f t="shared" si="66"/>
        <v>1</v>
      </c>
      <c r="S769" s="12">
        <f t="shared" si="68"/>
        <v>42347.203587962969</v>
      </c>
      <c r="T769" s="12">
        <f t="shared" si="69"/>
        <v>42377.203587962969</v>
      </c>
      <c r="U769">
        <f t="shared" si="70"/>
        <v>2015</v>
      </c>
      <c r="V769" s="18">
        <f t="shared" si="71"/>
        <v>30</v>
      </c>
    </row>
    <row r="770" spans="1:22" ht="45" x14ac:dyDescent="0.25">
      <c r="A770">
        <v>1112</v>
      </c>
      <c r="B770" s="3" t="s">
        <v>1113</v>
      </c>
      <c r="C770" s="3" t="s">
        <v>5222</v>
      </c>
      <c r="D770" s="6">
        <v>88000</v>
      </c>
      <c r="E770" s="8">
        <v>31272.92</v>
      </c>
      <c r="F770" t="s">
        <v>8220</v>
      </c>
      <c r="G770" t="s">
        <v>8223</v>
      </c>
      <c r="H770" t="s">
        <v>8245</v>
      </c>
      <c r="I770">
        <v>1421656200</v>
      </c>
      <c r="J770">
        <v>1416507211</v>
      </c>
      <c r="K770" t="b">
        <v>0</v>
      </c>
      <c r="L770">
        <v>312</v>
      </c>
      <c r="M770" t="b">
        <v>0</v>
      </c>
      <c r="N770" t="s">
        <v>8280</v>
      </c>
      <c r="O770" t="s">
        <v>8331</v>
      </c>
      <c r="P770" t="s">
        <v>8332</v>
      </c>
      <c r="Q770">
        <f t="shared" si="67"/>
        <v>36</v>
      </c>
      <c r="R770">
        <f t="shared" ref="R770:R833" si="72">IFERROR(ROUND(E770/L770,2),0)</f>
        <v>100.23</v>
      </c>
      <c r="S770" s="12">
        <f t="shared" si="68"/>
        <v>41963.759386574078</v>
      </c>
      <c r="T770" s="12">
        <f t="shared" si="69"/>
        <v>42023.354166666672</v>
      </c>
      <c r="U770">
        <f t="shared" si="70"/>
        <v>2014</v>
      </c>
      <c r="V770" s="18">
        <f t="shared" si="71"/>
        <v>59.594780092592593</v>
      </c>
    </row>
    <row r="771" spans="1:22" ht="60" x14ac:dyDescent="0.25">
      <c r="A771">
        <v>1113</v>
      </c>
      <c r="B771" s="3" t="s">
        <v>1114</v>
      </c>
      <c r="C771" s="3" t="s">
        <v>5223</v>
      </c>
      <c r="D771" s="6">
        <v>1000</v>
      </c>
      <c r="E771" s="8">
        <v>5</v>
      </c>
      <c r="F771" t="s">
        <v>8220</v>
      </c>
      <c r="G771" t="s">
        <v>8224</v>
      </c>
      <c r="H771" t="s">
        <v>8246</v>
      </c>
      <c r="I771">
        <v>1408058820</v>
      </c>
      <c r="J771">
        <v>1405466820</v>
      </c>
      <c r="K771" t="b">
        <v>0</v>
      </c>
      <c r="L771">
        <v>1</v>
      </c>
      <c r="M771" t="b">
        <v>0</v>
      </c>
      <c r="N771" t="s">
        <v>8280</v>
      </c>
      <c r="O771" t="s">
        <v>8331</v>
      </c>
      <c r="P771" t="s">
        <v>8332</v>
      </c>
      <c r="Q771">
        <f t="shared" ref="Q771:Q834" si="73">ROUND(E771/D771*100,0)</f>
        <v>1</v>
      </c>
      <c r="R771">
        <f t="shared" si="72"/>
        <v>5</v>
      </c>
      <c r="S771" s="12">
        <f t="shared" ref="S771:S834" si="74">(((J771/60)/60)/24)+DATE(1970,1,1)</f>
        <v>41835.977083333331</v>
      </c>
      <c r="T771" s="12">
        <f t="shared" ref="T771:T834" si="75">(((I771/60)/60)/24)+DATE(1970,1,1)</f>
        <v>41865.977083333331</v>
      </c>
      <c r="U771">
        <f t="shared" ref="U771:U834" si="76">YEAR(S771)</f>
        <v>2014</v>
      </c>
      <c r="V771" s="18">
        <f t="shared" ref="V771:V834" si="77">(I771-J771)/60/60/24</f>
        <v>30</v>
      </c>
    </row>
    <row r="772" spans="1:22" ht="60" x14ac:dyDescent="0.25">
      <c r="A772">
        <v>1114</v>
      </c>
      <c r="B772" s="3" t="s">
        <v>1115</v>
      </c>
      <c r="C772" s="3" t="s">
        <v>5224</v>
      </c>
      <c r="D772" s="6">
        <v>6000</v>
      </c>
      <c r="E772" s="8">
        <v>10</v>
      </c>
      <c r="F772" t="s">
        <v>8220</v>
      </c>
      <c r="G772" t="s">
        <v>8224</v>
      </c>
      <c r="H772" t="s">
        <v>8246</v>
      </c>
      <c r="I772">
        <v>1381306687</v>
      </c>
      <c r="J772">
        <v>1378714687</v>
      </c>
      <c r="K772" t="b">
        <v>0</v>
      </c>
      <c r="L772">
        <v>3</v>
      </c>
      <c r="M772" t="b">
        <v>0</v>
      </c>
      <c r="N772" t="s">
        <v>8280</v>
      </c>
      <c r="O772" t="s">
        <v>8331</v>
      </c>
      <c r="P772" t="s">
        <v>8332</v>
      </c>
      <c r="Q772">
        <f t="shared" si="73"/>
        <v>0</v>
      </c>
      <c r="R772">
        <f t="shared" si="72"/>
        <v>3.33</v>
      </c>
      <c r="S772" s="12">
        <f t="shared" si="74"/>
        <v>41526.345914351856</v>
      </c>
      <c r="T772" s="12">
        <f t="shared" si="75"/>
        <v>41556.345914351856</v>
      </c>
      <c r="U772">
        <f t="shared" si="76"/>
        <v>2013</v>
      </c>
      <c r="V772" s="18">
        <f t="shared" si="77"/>
        <v>30</v>
      </c>
    </row>
    <row r="773" spans="1:22" ht="60" x14ac:dyDescent="0.25">
      <c r="A773">
        <v>1115</v>
      </c>
      <c r="B773" s="3" t="s">
        <v>1116</v>
      </c>
      <c r="C773" s="3" t="s">
        <v>5225</v>
      </c>
      <c r="D773" s="6">
        <v>40000</v>
      </c>
      <c r="E773" s="8">
        <v>53</v>
      </c>
      <c r="F773" t="s">
        <v>8220</v>
      </c>
      <c r="G773" t="s">
        <v>8223</v>
      </c>
      <c r="H773" t="s">
        <v>8245</v>
      </c>
      <c r="I773">
        <v>1459352495</v>
      </c>
      <c r="J773">
        <v>1456764095</v>
      </c>
      <c r="K773" t="b">
        <v>0</v>
      </c>
      <c r="L773">
        <v>4</v>
      </c>
      <c r="M773" t="b">
        <v>0</v>
      </c>
      <c r="N773" t="s">
        <v>8280</v>
      </c>
      <c r="O773" t="s">
        <v>8331</v>
      </c>
      <c r="P773" t="s">
        <v>8332</v>
      </c>
      <c r="Q773">
        <f t="shared" si="73"/>
        <v>0</v>
      </c>
      <c r="R773">
        <f t="shared" si="72"/>
        <v>13.25</v>
      </c>
      <c r="S773" s="12">
        <f t="shared" si="74"/>
        <v>42429.695543981477</v>
      </c>
      <c r="T773" s="12">
        <f t="shared" si="75"/>
        <v>42459.653877314813</v>
      </c>
      <c r="U773">
        <f t="shared" si="76"/>
        <v>2016</v>
      </c>
      <c r="V773" s="18">
        <f t="shared" si="77"/>
        <v>29.958333333333332</v>
      </c>
    </row>
    <row r="774" spans="1:22" ht="45" x14ac:dyDescent="0.25">
      <c r="A774">
        <v>1116</v>
      </c>
      <c r="B774" s="3" t="s">
        <v>1117</v>
      </c>
      <c r="C774" s="3" t="s">
        <v>5226</v>
      </c>
      <c r="D774" s="6">
        <v>500000</v>
      </c>
      <c r="E774" s="8">
        <v>178.52</v>
      </c>
      <c r="F774" t="s">
        <v>8220</v>
      </c>
      <c r="G774" t="s">
        <v>8223</v>
      </c>
      <c r="H774" t="s">
        <v>8245</v>
      </c>
      <c r="I774">
        <v>1339273208</v>
      </c>
      <c r="J774">
        <v>1334089208</v>
      </c>
      <c r="K774" t="b">
        <v>0</v>
      </c>
      <c r="L774">
        <v>10</v>
      </c>
      <c r="M774" t="b">
        <v>0</v>
      </c>
      <c r="N774" t="s">
        <v>8280</v>
      </c>
      <c r="O774" t="s">
        <v>8331</v>
      </c>
      <c r="P774" t="s">
        <v>8332</v>
      </c>
      <c r="Q774">
        <f t="shared" si="73"/>
        <v>0</v>
      </c>
      <c r="R774">
        <f t="shared" si="72"/>
        <v>17.850000000000001</v>
      </c>
      <c r="S774" s="12">
        <f t="shared" si="74"/>
        <v>41009.847314814811</v>
      </c>
      <c r="T774" s="12">
        <f t="shared" si="75"/>
        <v>41069.847314814811</v>
      </c>
      <c r="U774">
        <f t="shared" si="76"/>
        <v>2012</v>
      </c>
      <c r="V774" s="18">
        <f t="shared" si="77"/>
        <v>60</v>
      </c>
    </row>
    <row r="775" spans="1:22" ht="45" x14ac:dyDescent="0.25">
      <c r="A775">
        <v>1117</v>
      </c>
      <c r="B775" s="3" t="s">
        <v>1118</v>
      </c>
      <c r="C775" s="3" t="s">
        <v>5227</v>
      </c>
      <c r="D775" s="6">
        <v>1000</v>
      </c>
      <c r="E775" s="8">
        <v>83</v>
      </c>
      <c r="F775" t="s">
        <v>8220</v>
      </c>
      <c r="G775" t="s">
        <v>8235</v>
      </c>
      <c r="H775" t="s">
        <v>8248</v>
      </c>
      <c r="I775">
        <v>1451053313</v>
      </c>
      <c r="J775">
        <v>1448461313</v>
      </c>
      <c r="K775" t="b">
        <v>0</v>
      </c>
      <c r="L775">
        <v>8</v>
      </c>
      <c r="M775" t="b">
        <v>0</v>
      </c>
      <c r="N775" t="s">
        <v>8280</v>
      </c>
      <c r="O775" t="s">
        <v>8331</v>
      </c>
      <c r="P775" t="s">
        <v>8332</v>
      </c>
      <c r="Q775">
        <f t="shared" si="73"/>
        <v>8</v>
      </c>
      <c r="R775">
        <f t="shared" si="72"/>
        <v>10.38</v>
      </c>
      <c r="S775" s="12">
        <f t="shared" si="74"/>
        <v>42333.598530092597</v>
      </c>
      <c r="T775" s="12">
        <f t="shared" si="75"/>
        <v>42363.598530092597</v>
      </c>
      <c r="U775">
        <f t="shared" si="76"/>
        <v>2015</v>
      </c>
      <c r="V775" s="18">
        <f t="shared" si="77"/>
        <v>30</v>
      </c>
    </row>
    <row r="776" spans="1:22" ht="60" x14ac:dyDescent="0.25">
      <c r="A776">
        <v>1118</v>
      </c>
      <c r="B776" s="3" t="s">
        <v>1119</v>
      </c>
      <c r="C776" s="3" t="s">
        <v>5228</v>
      </c>
      <c r="D776" s="6">
        <v>4500</v>
      </c>
      <c r="E776" s="8">
        <v>109</v>
      </c>
      <c r="F776" t="s">
        <v>8220</v>
      </c>
      <c r="G776" t="s">
        <v>8225</v>
      </c>
      <c r="H776" t="s">
        <v>8247</v>
      </c>
      <c r="I776">
        <v>1396666779</v>
      </c>
      <c r="J776">
        <v>1394078379</v>
      </c>
      <c r="K776" t="b">
        <v>0</v>
      </c>
      <c r="L776">
        <v>3</v>
      </c>
      <c r="M776" t="b">
        <v>0</v>
      </c>
      <c r="N776" t="s">
        <v>8280</v>
      </c>
      <c r="O776" t="s">
        <v>8331</v>
      </c>
      <c r="P776" t="s">
        <v>8332</v>
      </c>
      <c r="Q776">
        <f t="shared" si="73"/>
        <v>2</v>
      </c>
      <c r="R776">
        <f t="shared" si="72"/>
        <v>36.33</v>
      </c>
      <c r="S776" s="12">
        <f t="shared" si="74"/>
        <v>41704.16642361111</v>
      </c>
      <c r="T776" s="12">
        <f t="shared" si="75"/>
        <v>41734.124756944446</v>
      </c>
      <c r="U776">
        <f t="shared" si="76"/>
        <v>2014</v>
      </c>
      <c r="V776" s="18">
        <f t="shared" si="77"/>
        <v>29.958333333333332</v>
      </c>
    </row>
    <row r="777" spans="1:22" ht="60" x14ac:dyDescent="0.25">
      <c r="A777">
        <v>1119</v>
      </c>
      <c r="B777" s="3" t="s">
        <v>1120</v>
      </c>
      <c r="C777" s="3" t="s">
        <v>5229</v>
      </c>
      <c r="D777" s="6">
        <v>2100</v>
      </c>
      <c r="E777" s="8">
        <v>5</v>
      </c>
      <c r="F777" t="s">
        <v>8220</v>
      </c>
      <c r="G777" t="s">
        <v>8223</v>
      </c>
      <c r="H777" t="s">
        <v>8245</v>
      </c>
      <c r="I777">
        <v>1396810864</v>
      </c>
      <c r="J777">
        <v>1395687664</v>
      </c>
      <c r="K777" t="b">
        <v>0</v>
      </c>
      <c r="L777">
        <v>1</v>
      </c>
      <c r="M777" t="b">
        <v>0</v>
      </c>
      <c r="N777" t="s">
        <v>8280</v>
      </c>
      <c r="O777" t="s">
        <v>8331</v>
      </c>
      <c r="P777" t="s">
        <v>8332</v>
      </c>
      <c r="Q777">
        <f t="shared" si="73"/>
        <v>0</v>
      </c>
      <c r="R777">
        <f t="shared" si="72"/>
        <v>5</v>
      </c>
      <c r="S777" s="12">
        <f t="shared" si="74"/>
        <v>41722.792407407411</v>
      </c>
      <c r="T777" s="12">
        <f t="shared" si="75"/>
        <v>41735.792407407411</v>
      </c>
      <c r="U777">
        <f t="shared" si="76"/>
        <v>2014</v>
      </c>
      <c r="V777" s="18">
        <f t="shared" si="77"/>
        <v>13</v>
      </c>
    </row>
    <row r="778" spans="1:22" ht="45" x14ac:dyDescent="0.25">
      <c r="A778">
        <v>1120</v>
      </c>
      <c r="B778" s="3" t="s">
        <v>1121</v>
      </c>
      <c r="C778" s="3" t="s">
        <v>5230</v>
      </c>
      <c r="D778" s="6">
        <v>25000</v>
      </c>
      <c r="E778" s="8">
        <v>0</v>
      </c>
      <c r="F778" t="s">
        <v>8220</v>
      </c>
      <c r="G778" t="s">
        <v>8223</v>
      </c>
      <c r="H778" t="s">
        <v>8245</v>
      </c>
      <c r="I778">
        <v>1319835400</v>
      </c>
      <c r="J778">
        <v>1315947400</v>
      </c>
      <c r="K778" t="b">
        <v>0</v>
      </c>
      <c r="L778">
        <v>0</v>
      </c>
      <c r="M778" t="b">
        <v>0</v>
      </c>
      <c r="N778" t="s">
        <v>8280</v>
      </c>
      <c r="O778" t="s">
        <v>8331</v>
      </c>
      <c r="P778" t="s">
        <v>8332</v>
      </c>
      <c r="Q778">
        <f t="shared" si="73"/>
        <v>0</v>
      </c>
      <c r="R778">
        <f t="shared" si="72"/>
        <v>0</v>
      </c>
      <c r="S778" s="12">
        <f t="shared" si="74"/>
        <v>40799.872685185182</v>
      </c>
      <c r="T778" s="12">
        <f t="shared" si="75"/>
        <v>40844.872685185182</v>
      </c>
      <c r="U778">
        <f t="shared" si="76"/>
        <v>2011</v>
      </c>
      <c r="V778" s="18">
        <f t="shared" si="77"/>
        <v>45</v>
      </c>
    </row>
    <row r="779" spans="1:22" ht="45" x14ac:dyDescent="0.25">
      <c r="A779">
        <v>1121</v>
      </c>
      <c r="B779" s="3" t="s">
        <v>1122</v>
      </c>
      <c r="C779" s="3" t="s">
        <v>5231</v>
      </c>
      <c r="D779" s="6">
        <v>250000</v>
      </c>
      <c r="E779" s="8">
        <v>29</v>
      </c>
      <c r="F779" t="s">
        <v>8220</v>
      </c>
      <c r="G779" t="s">
        <v>8223</v>
      </c>
      <c r="H779" t="s">
        <v>8245</v>
      </c>
      <c r="I779">
        <v>1457904316</v>
      </c>
      <c r="J779">
        <v>1455315916</v>
      </c>
      <c r="K779" t="b">
        <v>0</v>
      </c>
      <c r="L779">
        <v>5</v>
      </c>
      <c r="M779" t="b">
        <v>0</v>
      </c>
      <c r="N779" t="s">
        <v>8280</v>
      </c>
      <c r="O779" t="s">
        <v>8331</v>
      </c>
      <c r="P779" t="s">
        <v>8332</v>
      </c>
      <c r="Q779">
        <f t="shared" si="73"/>
        <v>0</v>
      </c>
      <c r="R779">
        <f t="shared" si="72"/>
        <v>5.8</v>
      </c>
      <c r="S779" s="12">
        <f t="shared" si="74"/>
        <v>42412.934212962966</v>
      </c>
      <c r="T779" s="12">
        <f t="shared" si="75"/>
        <v>42442.892546296294</v>
      </c>
      <c r="U779">
        <f t="shared" si="76"/>
        <v>2016</v>
      </c>
      <c r="V779" s="18">
        <f t="shared" si="77"/>
        <v>29.958333333333332</v>
      </c>
    </row>
    <row r="780" spans="1:22" ht="60" x14ac:dyDescent="0.25">
      <c r="A780">
        <v>1122</v>
      </c>
      <c r="B780" s="3" t="s">
        <v>1123</v>
      </c>
      <c r="C780" s="3" t="s">
        <v>5232</v>
      </c>
      <c r="D780" s="6">
        <v>3200</v>
      </c>
      <c r="E780" s="8">
        <v>0</v>
      </c>
      <c r="F780" t="s">
        <v>8220</v>
      </c>
      <c r="G780" t="s">
        <v>8224</v>
      </c>
      <c r="H780" t="s">
        <v>8246</v>
      </c>
      <c r="I780">
        <v>1369932825</v>
      </c>
      <c r="J780">
        <v>1368723225</v>
      </c>
      <c r="K780" t="b">
        <v>0</v>
      </c>
      <c r="L780">
        <v>0</v>
      </c>
      <c r="M780" t="b">
        <v>0</v>
      </c>
      <c r="N780" t="s">
        <v>8280</v>
      </c>
      <c r="O780" t="s">
        <v>8331</v>
      </c>
      <c r="P780" t="s">
        <v>8332</v>
      </c>
      <c r="Q780">
        <f t="shared" si="73"/>
        <v>0</v>
      </c>
      <c r="R780">
        <f t="shared" si="72"/>
        <v>0</v>
      </c>
      <c r="S780" s="12">
        <f t="shared" si="74"/>
        <v>41410.703993055555</v>
      </c>
      <c r="T780" s="12">
        <f t="shared" si="75"/>
        <v>41424.703993055555</v>
      </c>
      <c r="U780">
        <f t="shared" si="76"/>
        <v>2013</v>
      </c>
      <c r="V780" s="18">
        <f t="shared" si="77"/>
        <v>14</v>
      </c>
    </row>
    <row r="781" spans="1:22" ht="60" x14ac:dyDescent="0.25">
      <c r="A781">
        <v>1123</v>
      </c>
      <c r="B781" s="3" t="s">
        <v>1124</v>
      </c>
      <c r="C781" s="3" t="s">
        <v>5233</v>
      </c>
      <c r="D781" s="6">
        <v>5000</v>
      </c>
      <c r="E781" s="8">
        <v>11</v>
      </c>
      <c r="F781" t="s">
        <v>8220</v>
      </c>
      <c r="G781" t="s">
        <v>8223</v>
      </c>
      <c r="H781" t="s">
        <v>8245</v>
      </c>
      <c r="I781">
        <v>1397910848</v>
      </c>
      <c r="J781">
        <v>1395318848</v>
      </c>
      <c r="K781" t="b">
        <v>0</v>
      </c>
      <c r="L781">
        <v>3</v>
      </c>
      <c r="M781" t="b">
        <v>0</v>
      </c>
      <c r="N781" t="s">
        <v>8280</v>
      </c>
      <c r="O781" t="s">
        <v>8331</v>
      </c>
      <c r="P781" t="s">
        <v>8332</v>
      </c>
      <c r="Q781">
        <f t="shared" si="73"/>
        <v>0</v>
      </c>
      <c r="R781">
        <f t="shared" si="72"/>
        <v>3.67</v>
      </c>
      <c r="S781" s="12">
        <f t="shared" si="74"/>
        <v>41718.5237037037</v>
      </c>
      <c r="T781" s="12">
        <f t="shared" si="75"/>
        <v>41748.5237037037</v>
      </c>
      <c r="U781">
        <f t="shared" si="76"/>
        <v>2014</v>
      </c>
      <c r="V781" s="18">
        <f t="shared" si="77"/>
        <v>30</v>
      </c>
    </row>
    <row r="782" spans="1:22" ht="60" x14ac:dyDescent="0.25">
      <c r="A782">
        <v>1124</v>
      </c>
      <c r="B782" s="3" t="s">
        <v>1125</v>
      </c>
      <c r="C782" s="3" t="s">
        <v>5234</v>
      </c>
      <c r="D782" s="6">
        <v>90000</v>
      </c>
      <c r="E782" s="8">
        <v>425</v>
      </c>
      <c r="F782" t="s">
        <v>8220</v>
      </c>
      <c r="G782" t="s">
        <v>8223</v>
      </c>
      <c r="H782" t="s">
        <v>8245</v>
      </c>
      <c r="I782">
        <v>1430409651</v>
      </c>
      <c r="J782">
        <v>1427817651</v>
      </c>
      <c r="K782" t="b">
        <v>0</v>
      </c>
      <c r="L782">
        <v>7</v>
      </c>
      <c r="M782" t="b">
        <v>0</v>
      </c>
      <c r="N782" t="s">
        <v>8281</v>
      </c>
      <c r="O782" t="s">
        <v>8331</v>
      </c>
      <c r="P782" t="s">
        <v>8333</v>
      </c>
      <c r="Q782">
        <f t="shared" si="73"/>
        <v>0</v>
      </c>
      <c r="R782">
        <f t="shared" si="72"/>
        <v>60.71</v>
      </c>
      <c r="S782" s="12">
        <f t="shared" si="74"/>
        <v>42094.667256944449</v>
      </c>
      <c r="T782" s="12">
        <f t="shared" si="75"/>
        <v>42124.667256944449</v>
      </c>
      <c r="U782">
        <f t="shared" si="76"/>
        <v>2015</v>
      </c>
      <c r="V782" s="18">
        <f t="shared" si="77"/>
        <v>30</v>
      </c>
    </row>
    <row r="783" spans="1:22" ht="60" x14ac:dyDescent="0.25">
      <c r="A783">
        <v>1125</v>
      </c>
      <c r="B783" s="3" t="s">
        <v>1126</v>
      </c>
      <c r="C783" s="3" t="s">
        <v>5235</v>
      </c>
      <c r="D783" s="6">
        <v>3000</v>
      </c>
      <c r="E783" s="8">
        <v>0</v>
      </c>
      <c r="F783" t="s">
        <v>8220</v>
      </c>
      <c r="G783" t="s">
        <v>8224</v>
      </c>
      <c r="H783" t="s">
        <v>8246</v>
      </c>
      <c r="I783">
        <v>1443193130</v>
      </c>
      <c r="J783">
        <v>1438009130</v>
      </c>
      <c r="K783" t="b">
        <v>0</v>
      </c>
      <c r="L783">
        <v>0</v>
      </c>
      <c r="M783" t="b">
        <v>0</v>
      </c>
      <c r="N783" t="s">
        <v>8281</v>
      </c>
      <c r="O783" t="s">
        <v>8331</v>
      </c>
      <c r="P783" t="s">
        <v>8333</v>
      </c>
      <c r="Q783">
        <f t="shared" si="73"/>
        <v>0</v>
      </c>
      <c r="R783">
        <f t="shared" si="72"/>
        <v>0</v>
      </c>
      <c r="S783" s="12">
        <f t="shared" si="74"/>
        <v>42212.624189814815</v>
      </c>
      <c r="T783" s="12">
        <f t="shared" si="75"/>
        <v>42272.624189814815</v>
      </c>
      <c r="U783">
        <f t="shared" si="76"/>
        <v>2015</v>
      </c>
      <c r="V783" s="18">
        <f t="shared" si="77"/>
        <v>60</v>
      </c>
    </row>
    <row r="784" spans="1:22" ht="45" x14ac:dyDescent="0.25">
      <c r="A784">
        <v>1126</v>
      </c>
      <c r="B784" s="3" t="s">
        <v>1127</v>
      </c>
      <c r="C784" s="3" t="s">
        <v>5236</v>
      </c>
      <c r="D784" s="6">
        <v>2000</v>
      </c>
      <c r="E784" s="8">
        <v>10</v>
      </c>
      <c r="F784" t="s">
        <v>8220</v>
      </c>
      <c r="G784" t="s">
        <v>8223</v>
      </c>
      <c r="H784" t="s">
        <v>8245</v>
      </c>
      <c r="I784">
        <v>1468482694</v>
      </c>
      <c r="J784">
        <v>1465890694</v>
      </c>
      <c r="K784" t="b">
        <v>0</v>
      </c>
      <c r="L784">
        <v>2</v>
      </c>
      <c r="M784" t="b">
        <v>0</v>
      </c>
      <c r="N784" t="s">
        <v>8281</v>
      </c>
      <c r="O784" t="s">
        <v>8331</v>
      </c>
      <c r="P784" t="s">
        <v>8333</v>
      </c>
      <c r="Q784">
        <f t="shared" si="73"/>
        <v>1</v>
      </c>
      <c r="R784">
        <f t="shared" si="72"/>
        <v>5</v>
      </c>
      <c r="S784" s="12">
        <f t="shared" si="74"/>
        <v>42535.327476851846</v>
      </c>
      <c r="T784" s="12">
        <f t="shared" si="75"/>
        <v>42565.327476851846</v>
      </c>
      <c r="U784">
        <f t="shared" si="76"/>
        <v>2016</v>
      </c>
      <c r="V784" s="18">
        <f t="shared" si="77"/>
        <v>30</v>
      </c>
    </row>
    <row r="785" spans="1:22" ht="60" x14ac:dyDescent="0.25">
      <c r="A785">
        <v>1127</v>
      </c>
      <c r="B785" s="3" t="s">
        <v>1128</v>
      </c>
      <c r="C785" s="3" t="s">
        <v>5237</v>
      </c>
      <c r="D785" s="6">
        <v>35000</v>
      </c>
      <c r="E785" s="8">
        <v>585</v>
      </c>
      <c r="F785" t="s">
        <v>8220</v>
      </c>
      <c r="G785" t="s">
        <v>8223</v>
      </c>
      <c r="H785" t="s">
        <v>8245</v>
      </c>
      <c r="I785">
        <v>1416000600</v>
      </c>
      <c r="J785">
        <v>1413318600</v>
      </c>
      <c r="K785" t="b">
        <v>0</v>
      </c>
      <c r="L785">
        <v>23</v>
      </c>
      <c r="M785" t="b">
        <v>0</v>
      </c>
      <c r="N785" t="s">
        <v>8281</v>
      </c>
      <c r="O785" t="s">
        <v>8331</v>
      </c>
      <c r="P785" t="s">
        <v>8333</v>
      </c>
      <c r="Q785">
        <f t="shared" si="73"/>
        <v>2</v>
      </c>
      <c r="R785">
        <f t="shared" si="72"/>
        <v>25.43</v>
      </c>
      <c r="S785" s="12">
        <f t="shared" si="74"/>
        <v>41926.854166666664</v>
      </c>
      <c r="T785" s="12">
        <f t="shared" si="75"/>
        <v>41957.895833333328</v>
      </c>
      <c r="U785">
        <f t="shared" si="76"/>
        <v>2014</v>
      </c>
      <c r="V785" s="18">
        <f t="shared" si="77"/>
        <v>31.041666666666668</v>
      </c>
    </row>
    <row r="786" spans="1:22" x14ac:dyDescent="0.25">
      <c r="A786">
        <v>1128</v>
      </c>
      <c r="B786" s="3" t="s">
        <v>1129</v>
      </c>
      <c r="C786" s="3" t="s">
        <v>5238</v>
      </c>
      <c r="D786" s="6">
        <v>1000</v>
      </c>
      <c r="E786" s="8">
        <v>1</v>
      </c>
      <c r="F786" t="s">
        <v>8220</v>
      </c>
      <c r="G786" t="s">
        <v>8224</v>
      </c>
      <c r="H786" t="s">
        <v>8246</v>
      </c>
      <c r="I786">
        <v>1407425717</v>
      </c>
      <c r="J786">
        <v>1404833717</v>
      </c>
      <c r="K786" t="b">
        <v>0</v>
      </c>
      <c r="L786">
        <v>1</v>
      </c>
      <c r="M786" t="b">
        <v>0</v>
      </c>
      <c r="N786" t="s">
        <v>8281</v>
      </c>
      <c r="O786" t="s">
        <v>8331</v>
      </c>
      <c r="P786" t="s">
        <v>8333</v>
      </c>
      <c r="Q786">
        <f t="shared" si="73"/>
        <v>0</v>
      </c>
      <c r="R786">
        <f t="shared" si="72"/>
        <v>1</v>
      </c>
      <c r="S786" s="12">
        <f t="shared" si="74"/>
        <v>41828.649502314816</v>
      </c>
      <c r="T786" s="12">
        <f t="shared" si="75"/>
        <v>41858.649502314816</v>
      </c>
      <c r="U786">
        <f t="shared" si="76"/>
        <v>2014</v>
      </c>
      <c r="V786" s="18">
        <f t="shared" si="77"/>
        <v>30</v>
      </c>
    </row>
    <row r="787" spans="1:22" ht="45" x14ac:dyDescent="0.25">
      <c r="A787">
        <v>1129</v>
      </c>
      <c r="B787" s="3" t="s">
        <v>1130</v>
      </c>
      <c r="C787" s="3" t="s">
        <v>5239</v>
      </c>
      <c r="D787" s="6">
        <v>20000</v>
      </c>
      <c r="E787" s="8">
        <v>21</v>
      </c>
      <c r="F787" t="s">
        <v>8220</v>
      </c>
      <c r="G787" t="s">
        <v>8223</v>
      </c>
      <c r="H787" t="s">
        <v>8245</v>
      </c>
      <c r="I787">
        <v>1465107693</v>
      </c>
      <c r="J787">
        <v>1462515693</v>
      </c>
      <c r="K787" t="b">
        <v>0</v>
      </c>
      <c r="L787">
        <v>2</v>
      </c>
      <c r="M787" t="b">
        <v>0</v>
      </c>
      <c r="N787" t="s">
        <v>8281</v>
      </c>
      <c r="O787" t="s">
        <v>8331</v>
      </c>
      <c r="P787" t="s">
        <v>8333</v>
      </c>
      <c r="Q787">
        <f t="shared" si="73"/>
        <v>0</v>
      </c>
      <c r="R787">
        <f t="shared" si="72"/>
        <v>10.5</v>
      </c>
      <c r="S787" s="12">
        <f t="shared" si="74"/>
        <v>42496.264965277776</v>
      </c>
      <c r="T787" s="12">
        <f t="shared" si="75"/>
        <v>42526.264965277776</v>
      </c>
      <c r="U787">
        <f t="shared" si="76"/>
        <v>2016</v>
      </c>
      <c r="V787" s="18">
        <f t="shared" si="77"/>
        <v>30</v>
      </c>
    </row>
    <row r="788" spans="1:22" ht="60" x14ac:dyDescent="0.25">
      <c r="A788">
        <v>1130</v>
      </c>
      <c r="B788" s="3" t="s">
        <v>1131</v>
      </c>
      <c r="C788" s="3" t="s">
        <v>5240</v>
      </c>
      <c r="D788" s="6">
        <v>5000</v>
      </c>
      <c r="E788" s="8">
        <v>11</v>
      </c>
      <c r="F788" t="s">
        <v>8220</v>
      </c>
      <c r="G788" t="s">
        <v>8223</v>
      </c>
      <c r="H788" t="s">
        <v>8245</v>
      </c>
      <c r="I788">
        <v>1416963300</v>
      </c>
      <c r="J788">
        <v>1411775700</v>
      </c>
      <c r="K788" t="b">
        <v>0</v>
      </c>
      <c r="L788">
        <v>3</v>
      </c>
      <c r="M788" t="b">
        <v>0</v>
      </c>
      <c r="N788" t="s">
        <v>8281</v>
      </c>
      <c r="O788" t="s">
        <v>8331</v>
      </c>
      <c r="P788" t="s">
        <v>8333</v>
      </c>
      <c r="Q788">
        <f t="shared" si="73"/>
        <v>0</v>
      </c>
      <c r="R788">
        <f t="shared" si="72"/>
        <v>3.67</v>
      </c>
      <c r="S788" s="12">
        <f t="shared" si="74"/>
        <v>41908.996527777781</v>
      </c>
      <c r="T788" s="12">
        <f t="shared" si="75"/>
        <v>41969.038194444445</v>
      </c>
      <c r="U788">
        <f t="shared" si="76"/>
        <v>2014</v>
      </c>
      <c r="V788" s="18">
        <f t="shared" si="77"/>
        <v>60.041666666666664</v>
      </c>
    </row>
    <row r="789" spans="1:22" ht="60" x14ac:dyDescent="0.25">
      <c r="A789">
        <v>1131</v>
      </c>
      <c r="B789" s="3" t="s">
        <v>1132</v>
      </c>
      <c r="C789" s="3" t="s">
        <v>5241</v>
      </c>
      <c r="D789" s="6">
        <v>40000</v>
      </c>
      <c r="E789" s="8">
        <v>0</v>
      </c>
      <c r="F789" t="s">
        <v>8220</v>
      </c>
      <c r="G789" t="s">
        <v>8225</v>
      </c>
      <c r="H789" t="s">
        <v>8247</v>
      </c>
      <c r="I789">
        <v>1450993668</v>
      </c>
      <c r="J789">
        <v>1448401668</v>
      </c>
      <c r="K789" t="b">
        <v>0</v>
      </c>
      <c r="L789">
        <v>0</v>
      </c>
      <c r="M789" t="b">
        <v>0</v>
      </c>
      <c r="N789" t="s">
        <v>8281</v>
      </c>
      <c r="O789" t="s">
        <v>8331</v>
      </c>
      <c r="P789" t="s">
        <v>8333</v>
      </c>
      <c r="Q789">
        <f t="shared" si="73"/>
        <v>0</v>
      </c>
      <c r="R789">
        <f t="shared" si="72"/>
        <v>0</v>
      </c>
      <c r="S789" s="12">
        <f t="shared" si="74"/>
        <v>42332.908194444448</v>
      </c>
      <c r="T789" s="12">
        <f t="shared" si="75"/>
        <v>42362.908194444448</v>
      </c>
      <c r="U789">
        <f t="shared" si="76"/>
        <v>2015</v>
      </c>
      <c r="V789" s="18">
        <f t="shared" si="77"/>
        <v>30</v>
      </c>
    </row>
    <row r="790" spans="1:22" ht="45" x14ac:dyDescent="0.25">
      <c r="A790">
        <v>1132</v>
      </c>
      <c r="B790" s="3" t="s">
        <v>1133</v>
      </c>
      <c r="C790" s="3" t="s">
        <v>5242</v>
      </c>
      <c r="D790" s="6">
        <v>10000</v>
      </c>
      <c r="E790" s="8">
        <v>1438</v>
      </c>
      <c r="F790" t="s">
        <v>8220</v>
      </c>
      <c r="G790" t="s">
        <v>8228</v>
      </c>
      <c r="H790" t="s">
        <v>8250</v>
      </c>
      <c r="I790">
        <v>1483238771</v>
      </c>
      <c r="J790">
        <v>1480646771</v>
      </c>
      <c r="K790" t="b">
        <v>0</v>
      </c>
      <c r="L790">
        <v>13</v>
      </c>
      <c r="M790" t="b">
        <v>0</v>
      </c>
      <c r="N790" t="s">
        <v>8281</v>
      </c>
      <c r="O790" t="s">
        <v>8331</v>
      </c>
      <c r="P790" t="s">
        <v>8333</v>
      </c>
      <c r="Q790">
        <f t="shared" si="73"/>
        <v>14</v>
      </c>
      <c r="R790">
        <f t="shared" si="72"/>
        <v>110.62</v>
      </c>
      <c r="S790" s="12">
        <f t="shared" si="74"/>
        <v>42706.115405092598</v>
      </c>
      <c r="T790" s="12">
        <f t="shared" si="75"/>
        <v>42736.115405092598</v>
      </c>
      <c r="U790">
        <f t="shared" si="76"/>
        <v>2016</v>
      </c>
      <c r="V790" s="18">
        <f t="shared" si="77"/>
        <v>30</v>
      </c>
    </row>
    <row r="791" spans="1:22" ht="60" x14ac:dyDescent="0.25">
      <c r="A791">
        <v>1133</v>
      </c>
      <c r="B791" s="3" t="s">
        <v>1134</v>
      </c>
      <c r="C791" s="3" t="s">
        <v>5243</v>
      </c>
      <c r="D791" s="6">
        <v>3000</v>
      </c>
      <c r="E791" s="8">
        <v>20</v>
      </c>
      <c r="F791" t="s">
        <v>8220</v>
      </c>
      <c r="G791" t="s">
        <v>8224</v>
      </c>
      <c r="H791" t="s">
        <v>8246</v>
      </c>
      <c r="I791">
        <v>1406799981</v>
      </c>
      <c r="J791">
        <v>1404207981</v>
      </c>
      <c r="K791" t="b">
        <v>0</v>
      </c>
      <c r="L791">
        <v>1</v>
      </c>
      <c r="M791" t="b">
        <v>0</v>
      </c>
      <c r="N791" t="s">
        <v>8281</v>
      </c>
      <c r="O791" t="s">
        <v>8331</v>
      </c>
      <c r="P791" t="s">
        <v>8333</v>
      </c>
      <c r="Q791">
        <f t="shared" si="73"/>
        <v>1</v>
      </c>
      <c r="R791">
        <f t="shared" si="72"/>
        <v>20</v>
      </c>
      <c r="S791" s="12">
        <f t="shared" si="74"/>
        <v>41821.407187500001</v>
      </c>
      <c r="T791" s="12">
        <f t="shared" si="75"/>
        <v>41851.407187500001</v>
      </c>
      <c r="U791">
        <f t="shared" si="76"/>
        <v>2014</v>
      </c>
      <c r="V791" s="18">
        <f t="shared" si="77"/>
        <v>30</v>
      </c>
    </row>
    <row r="792" spans="1:22" ht="45" x14ac:dyDescent="0.25">
      <c r="A792">
        <v>1134</v>
      </c>
      <c r="B792" s="3" t="s">
        <v>1135</v>
      </c>
      <c r="C792" s="3" t="s">
        <v>5244</v>
      </c>
      <c r="D792" s="6">
        <v>25000</v>
      </c>
      <c r="E792" s="8">
        <v>1</v>
      </c>
      <c r="F792" t="s">
        <v>8220</v>
      </c>
      <c r="G792" t="s">
        <v>8225</v>
      </c>
      <c r="H792" t="s">
        <v>8247</v>
      </c>
      <c r="I792">
        <v>1417235580</v>
      </c>
      <c r="J792">
        <v>1416034228</v>
      </c>
      <c r="K792" t="b">
        <v>0</v>
      </c>
      <c r="L792">
        <v>1</v>
      </c>
      <c r="M792" t="b">
        <v>0</v>
      </c>
      <c r="N792" t="s">
        <v>8281</v>
      </c>
      <c r="O792" t="s">
        <v>8331</v>
      </c>
      <c r="P792" t="s">
        <v>8333</v>
      </c>
      <c r="Q792">
        <f t="shared" si="73"/>
        <v>0</v>
      </c>
      <c r="R792">
        <f t="shared" si="72"/>
        <v>1</v>
      </c>
      <c r="S792" s="12">
        <f t="shared" si="74"/>
        <v>41958.285046296296</v>
      </c>
      <c r="T792" s="12">
        <f t="shared" si="75"/>
        <v>41972.189583333333</v>
      </c>
      <c r="U792">
        <f t="shared" si="76"/>
        <v>2014</v>
      </c>
      <c r="V792" s="18">
        <f t="shared" si="77"/>
        <v>13.904537037037038</v>
      </c>
    </row>
    <row r="793" spans="1:22" ht="60" x14ac:dyDescent="0.25">
      <c r="A793">
        <v>1135</v>
      </c>
      <c r="B793" s="3" t="s">
        <v>1136</v>
      </c>
      <c r="C793" s="3" t="s">
        <v>5245</v>
      </c>
      <c r="D793" s="6">
        <v>1000</v>
      </c>
      <c r="E793" s="8">
        <v>50</v>
      </c>
      <c r="F793" t="s">
        <v>8220</v>
      </c>
      <c r="G793" t="s">
        <v>8235</v>
      </c>
      <c r="H793" t="s">
        <v>8248</v>
      </c>
      <c r="I793">
        <v>1470527094</v>
      </c>
      <c r="J793">
        <v>1467935094</v>
      </c>
      <c r="K793" t="b">
        <v>0</v>
      </c>
      <c r="L793">
        <v>1</v>
      </c>
      <c r="M793" t="b">
        <v>0</v>
      </c>
      <c r="N793" t="s">
        <v>8281</v>
      </c>
      <c r="O793" t="s">
        <v>8331</v>
      </c>
      <c r="P793" t="s">
        <v>8333</v>
      </c>
      <c r="Q793">
        <f t="shared" si="73"/>
        <v>5</v>
      </c>
      <c r="R793">
        <f t="shared" si="72"/>
        <v>50</v>
      </c>
      <c r="S793" s="12">
        <f t="shared" si="74"/>
        <v>42558.989513888882</v>
      </c>
      <c r="T793" s="12">
        <f t="shared" si="75"/>
        <v>42588.989513888882</v>
      </c>
      <c r="U793">
        <f t="shared" si="76"/>
        <v>2016</v>
      </c>
      <c r="V793" s="18">
        <f t="shared" si="77"/>
        <v>30</v>
      </c>
    </row>
    <row r="794" spans="1:22" ht="45" x14ac:dyDescent="0.25">
      <c r="A794">
        <v>1136</v>
      </c>
      <c r="B794" s="3" t="s">
        <v>1137</v>
      </c>
      <c r="C794" s="3" t="s">
        <v>5246</v>
      </c>
      <c r="D794" s="6">
        <v>4190</v>
      </c>
      <c r="E794" s="8">
        <v>270</v>
      </c>
      <c r="F794" t="s">
        <v>8220</v>
      </c>
      <c r="G794" t="s">
        <v>8229</v>
      </c>
      <c r="H794" t="s">
        <v>8248</v>
      </c>
      <c r="I794">
        <v>1450541229</v>
      </c>
      <c r="J794">
        <v>1447949229</v>
      </c>
      <c r="K794" t="b">
        <v>0</v>
      </c>
      <c r="L794">
        <v>6</v>
      </c>
      <c r="M794" t="b">
        <v>0</v>
      </c>
      <c r="N794" t="s">
        <v>8281</v>
      </c>
      <c r="O794" t="s">
        <v>8331</v>
      </c>
      <c r="P794" t="s">
        <v>8333</v>
      </c>
      <c r="Q794">
        <f t="shared" si="73"/>
        <v>6</v>
      </c>
      <c r="R794">
        <f t="shared" si="72"/>
        <v>45</v>
      </c>
      <c r="S794" s="12">
        <f t="shared" si="74"/>
        <v>42327.671631944439</v>
      </c>
      <c r="T794" s="12">
        <f t="shared" si="75"/>
        <v>42357.671631944439</v>
      </c>
      <c r="U794">
        <f t="shared" si="76"/>
        <v>2015</v>
      </c>
      <c r="V794" s="18">
        <f t="shared" si="77"/>
        <v>30</v>
      </c>
    </row>
    <row r="795" spans="1:22" ht="60" x14ac:dyDescent="0.25">
      <c r="A795">
        <v>1137</v>
      </c>
      <c r="B795" s="3" t="s">
        <v>1138</v>
      </c>
      <c r="C795" s="3" t="s">
        <v>5247</v>
      </c>
      <c r="D795" s="6">
        <v>25000</v>
      </c>
      <c r="E795" s="8">
        <v>9875</v>
      </c>
      <c r="F795" t="s">
        <v>8220</v>
      </c>
      <c r="G795" t="s">
        <v>8223</v>
      </c>
      <c r="H795" t="s">
        <v>8245</v>
      </c>
      <c r="I795">
        <v>1461440421</v>
      </c>
      <c r="J795">
        <v>1458848421</v>
      </c>
      <c r="K795" t="b">
        <v>0</v>
      </c>
      <c r="L795">
        <v>39</v>
      </c>
      <c r="M795" t="b">
        <v>0</v>
      </c>
      <c r="N795" t="s">
        <v>8281</v>
      </c>
      <c r="O795" t="s">
        <v>8331</v>
      </c>
      <c r="P795" t="s">
        <v>8333</v>
      </c>
      <c r="Q795">
        <f t="shared" si="73"/>
        <v>40</v>
      </c>
      <c r="R795">
        <f t="shared" si="72"/>
        <v>253.21</v>
      </c>
      <c r="S795" s="12">
        <f t="shared" si="74"/>
        <v>42453.819687499999</v>
      </c>
      <c r="T795" s="12">
        <f t="shared" si="75"/>
        <v>42483.819687499999</v>
      </c>
      <c r="U795">
        <f t="shared" si="76"/>
        <v>2016</v>
      </c>
      <c r="V795" s="18">
        <f t="shared" si="77"/>
        <v>30</v>
      </c>
    </row>
    <row r="796" spans="1:22" ht="60" x14ac:dyDescent="0.25">
      <c r="A796">
        <v>1138</v>
      </c>
      <c r="B796" s="3" t="s">
        <v>1139</v>
      </c>
      <c r="C796" s="3" t="s">
        <v>5248</v>
      </c>
      <c r="D796" s="6">
        <v>35000</v>
      </c>
      <c r="E796" s="8">
        <v>125</v>
      </c>
      <c r="F796" t="s">
        <v>8220</v>
      </c>
      <c r="G796" t="s">
        <v>8223</v>
      </c>
      <c r="H796" t="s">
        <v>8245</v>
      </c>
      <c r="I796">
        <v>1485035131</v>
      </c>
      <c r="J796">
        <v>1483307131</v>
      </c>
      <c r="K796" t="b">
        <v>0</v>
      </c>
      <c r="L796">
        <v>4</v>
      </c>
      <c r="M796" t="b">
        <v>0</v>
      </c>
      <c r="N796" t="s">
        <v>8281</v>
      </c>
      <c r="O796" t="s">
        <v>8331</v>
      </c>
      <c r="P796" t="s">
        <v>8333</v>
      </c>
      <c r="Q796">
        <f t="shared" si="73"/>
        <v>0</v>
      </c>
      <c r="R796">
        <f t="shared" si="72"/>
        <v>31.25</v>
      </c>
      <c r="S796" s="12">
        <f t="shared" si="74"/>
        <v>42736.9066087963</v>
      </c>
      <c r="T796" s="12">
        <f t="shared" si="75"/>
        <v>42756.9066087963</v>
      </c>
      <c r="U796">
        <f t="shared" si="76"/>
        <v>2017</v>
      </c>
      <c r="V796" s="18">
        <f t="shared" si="77"/>
        <v>20</v>
      </c>
    </row>
    <row r="797" spans="1:22" ht="60" x14ac:dyDescent="0.25">
      <c r="A797">
        <v>1139</v>
      </c>
      <c r="B797" s="3" t="s">
        <v>1140</v>
      </c>
      <c r="C797" s="3" t="s">
        <v>5249</v>
      </c>
      <c r="D797" s="6">
        <v>8000</v>
      </c>
      <c r="E797" s="8">
        <v>5</v>
      </c>
      <c r="F797" t="s">
        <v>8220</v>
      </c>
      <c r="G797" t="s">
        <v>8223</v>
      </c>
      <c r="H797" t="s">
        <v>8245</v>
      </c>
      <c r="I797">
        <v>1420100426</v>
      </c>
      <c r="J797">
        <v>1417508426</v>
      </c>
      <c r="K797" t="b">
        <v>0</v>
      </c>
      <c r="L797">
        <v>1</v>
      </c>
      <c r="M797" t="b">
        <v>0</v>
      </c>
      <c r="N797" t="s">
        <v>8281</v>
      </c>
      <c r="O797" t="s">
        <v>8331</v>
      </c>
      <c r="P797" t="s">
        <v>8333</v>
      </c>
      <c r="Q797">
        <f t="shared" si="73"/>
        <v>0</v>
      </c>
      <c r="R797">
        <f t="shared" si="72"/>
        <v>5</v>
      </c>
      <c r="S797" s="12">
        <f t="shared" si="74"/>
        <v>41975.347523148142</v>
      </c>
      <c r="T797" s="12">
        <f t="shared" si="75"/>
        <v>42005.347523148142</v>
      </c>
      <c r="U797">
        <f t="shared" si="76"/>
        <v>2014</v>
      </c>
      <c r="V797" s="18">
        <f t="shared" si="77"/>
        <v>30</v>
      </c>
    </row>
    <row r="798" spans="1:22" ht="45" x14ac:dyDescent="0.25">
      <c r="A798">
        <v>1140</v>
      </c>
      <c r="B798" s="3" t="s">
        <v>1141</v>
      </c>
      <c r="C798" s="3" t="s">
        <v>5250</v>
      </c>
      <c r="D798" s="6">
        <v>5000</v>
      </c>
      <c r="E798" s="8">
        <v>0</v>
      </c>
      <c r="F798" t="s">
        <v>8220</v>
      </c>
      <c r="G798" t="s">
        <v>8224</v>
      </c>
      <c r="H798" t="s">
        <v>8246</v>
      </c>
      <c r="I798">
        <v>1438859121</v>
      </c>
      <c r="J798">
        <v>1436267121</v>
      </c>
      <c r="K798" t="b">
        <v>0</v>
      </c>
      <c r="L798">
        <v>0</v>
      </c>
      <c r="M798" t="b">
        <v>0</v>
      </c>
      <c r="N798" t="s">
        <v>8281</v>
      </c>
      <c r="O798" t="s">
        <v>8331</v>
      </c>
      <c r="P798" t="s">
        <v>8333</v>
      </c>
      <c r="Q798">
        <f t="shared" si="73"/>
        <v>0</v>
      </c>
      <c r="R798">
        <f t="shared" si="72"/>
        <v>0</v>
      </c>
      <c r="S798" s="12">
        <f t="shared" si="74"/>
        <v>42192.462048611109</v>
      </c>
      <c r="T798" s="12">
        <f t="shared" si="75"/>
        <v>42222.462048611109</v>
      </c>
      <c r="U798">
        <f t="shared" si="76"/>
        <v>2015</v>
      </c>
      <c r="V798" s="18">
        <f t="shared" si="77"/>
        <v>30</v>
      </c>
    </row>
    <row r="799" spans="1:22" x14ac:dyDescent="0.25">
      <c r="A799">
        <v>1141</v>
      </c>
      <c r="B799" s="3" t="s">
        <v>1142</v>
      </c>
      <c r="C799" s="3" t="s">
        <v>5251</v>
      </c>
      <c r="D799" s="6">
        <v>500</v>
      </c>
      <c r="E799" s="8">
        <v>0</v>
      </c>
      <c r="F799" t="s">
        <v>8220</v>
      </c>
      <c r="G799" t="s">
        <v>8235</v>
      </c>
      <c r="H799" t="s">
        <v>8248</v>
      </c>
      <c r="I799">
        <v>1436460450</v>
      </c>
      <c r="J799">
        <v>1433868450</v>
      </c>
      <c r="K799" t="b">
        <v>0</v>
      </c>
      <c r="L799">
        <v>0</v>
      </c>
      <c r="M799" t="b">
        <v>0</v>
      </c>
      <c r="N799" t="s">
        <v>8281</v>
      </c>
      <c r="O799" t="s">
        <v>8331</v>
      </c>
      <c r="P799" t="s">
        <v>8333</v>
      </c>
      <c r="Q799">
        <f t="shared" si="73"/>
        <v>0</v>
      </c>
      <c r="R799">
        <f t="shared" si="72"/>
        <v>0</v>
      </c>
      <c r="S799" s="12">
        <f t="shared" si="74"/>
        <v>42164.699652777781</v>
      </c>
      <c r="T799" s="12">
        <f t="shared" si="75"/>
        <v>42194.699652777781</v>
      </c>
      <c r="U799">
        <f t="shared" si="76"/>
        <v>2015</v>
      </c>
      <c r="V799" s="18">
        <f t="shared" si="77"/>
        <v>30</v>
      </c>
    </row>
    <row r="800" spans="1:22" ht="45" x14ac:dyDescent="0.25">
      <c r="A800">
        <v>1142</v>
      </c>
      <c r="B800" s="3" t="s">
        <v>1143</v>
      </c>
      <c r="C800" s="3" t="s">
        <v>5252</v>
      </c>
      <c r="D800" s="6">
        <v>4000</v>
      </c>
      <c r="E800" s="8">
        <v>0</v>
      </c>
      <c r="F800" t="s">
        <v>8220</v>
      </c>
      <c r="G800" t="s">
        <v>8223</v>
      </c>
      <c r="H800" t="s">
        <v>8245</v>
      </c>
      <c r="I800">
        <v>1424131727</v>
      </c>
      <c r="J800">
        <v>1421539727</v>
      </c>
      <c r="K800" t="b">
        <v>0</v>
      </c>
      <c r="L800">
        <v>0</v>
      </c>
      <c r="M800" t="b">
        <v>0</v>
      </c>
      <c r="N800" t="s">
        <v>8281</v>
      </c>
      <c r="O800" t="s">
        <v>8331</v>
      </c>
      <c r="P800" t="s">
        <v>8333</v>
      </c>
      <c r="Q800">
        <f t="shared" si="73"/>
        <v>0</v>
      </c>
      <c r="R800">
        <f t="shared" si="72"/>
        <v>0</v>
      </c>
      <c r="S800" s="12">
        <f t="shared" si="74"/>
        <v>42022.006099537044</v>
      </c>
      <c r="T800" s="12">
        <f t="shared" si="75"/>
        <v>42052.006099537044</v>
      </c>
      <c r="U800">
        <f t="shared" si="76"/>
        <v>2015</v>
      </c>
      <c r="V800" s="18">
        <f t="shared" si="77"/>
        <v>30</v>
      </c>
    </row>
    <row r="801" spans="1:22" ht="60" x14ac:dyDescent="0.25">
      <c r="A801">
        <v>1143</v>
      </c>
      <c r="B801" s="3" t="s">
        <v>1144</v>
      </c>
      <c r="C801" s="3" t="s">
        <v>5253</v>
      </c>
      <c r="D801" s="6">
        <v>45000</v>
      </c>
      <c r="E801" s="8">
        <v>186</v>
      </c>
      <c r="F801" t="s">
        <v>8220</v>
      </c>
      <c r="G801" t="s">
        <v>8223</v>
      </c>
      <c r="H801" t="s">
        <v>8245</v>
      </c>
      <c r="I801">
        <v>1450327126</v>
      </c>
      <c r="J801">
        <v>1447735126</v>
      </c>
      <c r="K801" t="b">
        <v>0</v>
      </c>
      <c r="L801">
        <v>8</v>
      </c>
      <c r="M801" t="b">
        <v>0</v>
      </c>
      <c r="N801" t="s">
        <v>8281</v>
      </c>
      <c r="O801" t="s">
        <v>8331</v>
      </c>
      <c r="P801" t="s">
        <v>8333</v>
      </c>
      <c r="Q801">
        <f t="shared" si="73"/>
        <v>0</v>
      </c>
      <c r="R801">
        <f t="shared" si="72"/>
        <v>23.25</v>
      </c>
      <c r="S801" s="12">
        <f t="shared" si="74"/>
        <v>42325.19358796296</v>
      </c>
      <c r="T801" s="12">
        <f t="shared" si="75"/>
        <v>42355.19358796296</v>
      </c>
      <c r="U801">
        <f t="shared" si="76"/>
        <v>2015</v>
      </c>
      <c r="V801" s="18">
        <f t="shared" si="77"/>
        <v>30</v>
      </c>
    </row>
    <row r="802" spans="1:22" ht="60" x14ac:dyDescent="0.25">
      <c r="A802">
        <v>1861</v>
      </c>
      <c r="B802" s="3" t="s">
        <v>1862</v>
      </c>
      <c r="C802" s="3" t="s">
        <v>5971</v>
      </c>
      <c r="D802" s="6">
        <v>250000</v>
      </c>
      <c r="E802" s="8">
        <v>0</v>
      </c>
      <c r="F802" t="s">
        <v>8220</v>
      </c>
      <c r="G802" t="s">
        <v>8224</v>
      </c>
      <c r="H802" t="s">
        <v>8246</v>
      </c>
      <c r="I802">
        <v>1422256341</v>
      </c>
      <c r="J802">
        <v>1419664341</v>
      </c>
      <c r="K802" t="b">
        <v>0</v>
      </c>
      <c r="L802">
        <v>0</v>
      </c>
      <c r="M802" t="b">
        <v>0</v>
      </c>
      <c r="N802" t="s">
        <v>8281</v>
      </c>
      <c r="O802" t="s">
        <v>8331</v>
      </c>
      <c r="P802" t="s">
        <v>8333</v>
      </c>
      <c r="Q802">
        <f t="shared" si="73"/>
        <v>0</v>
      </c>
      <c r="R802">
        <f t="shared" si="72"/>
        <v>0</v>
      </c>
      <c r="S802" s="12">
        <f t="shared" si="74"/>
        <v>42000.300243055557</v>
      </c>
      <c r="T802" s="12">
        <f t="shared" si="75"/>
        <v>42030.300243055557</v>
      </c>
      <c r="U802">
        <f t="shared" si="76"/>
        <v>2014</v>
      </c>
      <c r="V802" s="18">
        <f t="shared" si="77"/>
        <v>30</v>
      </c>
    </row>
    <row r="803" spans="1:22" ht="45" x14ac:dyDescent="0.25">
      <c r="A803">
        <v>1862</v>
      </c>
      <c r="B803" s="3" t="s">
        <v>1863</v>
      </c>
      <c r="C803" s="3" t="s">
        <v>5972</v>
      </c>
      <c r="D803" s="6">
        <v>18000</v>
      </c>
      <c r="E803" s="8">
        <v>1455</v>
      </c>
      <c r="F803" t="s">
        <v>8220</v>
      </c>
      <c r="G803" t="s">
        <v>8223</v>
      </c>
      <c r="H803" t="s">
        <v>8245</v>
      </c>
      <c r="I803">
        <v>1488958200</v>
      </c>
      <c r="J803">
        <v>1484912974</v>
      </c>
      <c r="K803" t="b">
        <v>0</v>
      </c>
      <c r="L803">
        <v>16</v>
      </c>
      <c r="M803" t="b">
        <v>0</v>
      </c>
      <c r="N803" t="s">
        <v>8281</v>
      </c>
      <c r="O803" t="s">
        <v>8331</v>
      </c>
      <c r="P803" t="s">
        <v>8333</v>
      </c>
      <c r="Q803">
        <f t="shared" si="73"/>
        <v>8</v>
      </c>
      <c r="R803">
        <f t="shared" si="72"/>
        <v>90.94</v>
      </c>
      <c r="S803" s="12">
        <f t="shared" si="74"/>
        <v>42755.492754629624</v>
      </c>
      <c r="T803" s="12">
        <f t="shared" si="75"/>
        <v>42802.3125</v>
      </c>
      <c r="U803">
        <f t="shared" si="76"/>
        <v>2017</v>
      </c>
      <c r="V803" s="18">
        <f t="shared" si="77"/>
        <v>46.819745370370377</v>
      </c>
    </row>
    <row r="804" spans="1:22" ht="45" x14ac:dyDescent="0.25">
      <c r="A804">
        <v>1863</v>
      </c>
      <c r="B804" s="3" t="s">
        <v>1864</v>
      </c>
      <c r="C804" s="3" t="s">
        <v>5973</v>
      </c>
      <c r="D804" s="6">
        <v>2500</v>
      </c>
      <c r="E804" s="8">
        <v>10</v>
      </c>
      <c r="F804" t="s">
        <v>8220</v>
      </c>
      <c r="G804" t="s">
        <v>8223</v>
      </c>
      <c r="H804" t="s">
        <v>8245</v>
      </c>
      <c r="I804">
        <v>1402600085</v>
      </c>
      <c r="J804">
        <v>1400008085</v>
      </c>
      <c r="K804" t="b">
        <v>0</v>
      </c>
      <c r="L804">
        <v>2</v>
      </c>
      <c r="M804" t="b">
        <v>0</v>
      </c>
      <c r="N804" t="s">
        <v>8281</v>
      </c>
      <c r="O804" t="s">
        <v>8331</v>
      </c>
      <c r="P804" t="s">
        <v>8333</v>
      </c>
      <c r="Q804">
        <f t="shared" si="73"/>
        <v>0</v>
      </c>
      <c r="R804">
        <f t="shared" si="72"/>
        <v>5</v>
      </c>
      <c r="S804" s="12">
        <f t="shared" si="74"/>
        <v>41772.797280092593</v>
      </c>
      <c r="T804" s="12">
        <f t="shared" si="75"/>
        <v>41802.797280092593</v>
      </c>
      <c r="U804">
        <f t="shared" si="76"/>
        <v>2014</v>
      </c>
      <c r="V804" s="18">
        <f t="shared" si="77"/>
        <v>30</v>
      </c>
    </row>
    <row r="805" spans="1:22" ht="60" x14ac:dyDescent="0.25">
      <c r="A805">
        <v>1864</v>
      </c>
      <c r="B805" s="3" t="s">
        <v>1865</v>
      </c>
      <c r="C805" s="3" t="s">
        <v>5974</v>
      </c>
      <c r="D805" s="6">
        <v>6500</v>
      </c>
      <c r="E805" s="8">
        <v>2788</v>
      </c>
      <c r="F805" t="s">
        <v>8220</v>
      </c>
      <c r="G805" t="s">
        <v>8223</v>
      </c>
      <c r="H805" t="s">
        <v>8245</v>
      </c>
      <c r="I805">
        <v>1399223500</v>
      </c>
      <c r="J805">
        <v>1396631500</v>
      </c>
      <c r="K805" t="b">
        <v>0</v>
      </c>
      <c r="L805">
        <v>48</v>
      </c>
      <c r="M805" t="b">
        <v>0</v>
      </c>
      <c r="N805" t="s">
        <v>8281</v>
      </c>
      <c r="O805" t="s">
        <v>8331</v>
      </c>
      <c r="P805" t="s">
        <v>8333</v>
      </c>
      <c r="Q805">
        <f t="shared" si="73"/>
        <v>43</v>
      </c>
      <c r="R805">
        <f t="shared" si="72"/>
        <v>58.08</v>
      </c>
      <c r="S805" s="12">
        <f t="shared" si="74"/>
        <v>41733.716435185182</v>
      </c>
      <c r="T805" s="12">
        <f t="shared" si="75"/>
        <v>41763.716435185182</v>
      </c>
      <c r="U805">
        <f t="shared" si="76"/>
        <v>2014</v>
      </c>
      <c r="V805" s="18">
        <f t="shared" si="77"/>
        <v>30</v>
      </c>
    </row>
    <row r="806" spans="1:22" ht="60" x14ac:dyDescent="0.25">
      <c r="A806">
        <v>1865</v>
      </c>
      <c r="B806" s="3" t="s">
        <v>1866</v>
      </c>
      <c r="C806" s="3" t="s">
        <v>5975</v>
      </c>
      <c r="D806" s="6">
        <v>110000</v>
      </c>
      <c r="E806" s="8">
        <v>4</v>
      </c>
      <c r="F806" t="s">
        <v>8220</v>
      </c>
      <c r="G806" t="s">
        <v>8224</v>
      </c>
      <c r="H806" t="s">
        <v>8246</v>
      </c>
      <c r="I806">
        <v>1478425747</v>
      </c>
      <c r="J806">
        <v>1475398147</v>
      </c>
      <c r="K806" t="b">
        <v>0</v>
      </c>
      <c r="L806">
        <v>2</v>
      </c>
      <c r="M806" t="b">
        <v>0</v>
      </c>
      <c r="N806" t="s">
        <v>8281</v>
      </c>
      <c r="O806" t="s">
        <v>8331</v>
      </c>
      <c r="P806" t="s">
        <v>8333</v>
      </c>
      <c r="Q806">
        <f t="shared" si="73"/>
        <v>0</v>
      </c>
      <c r="R806">
        <f t="shared" si="72"/>
        <v>2</v>
      </c>
      <c r="S806" s="12">
        <f t="shared" si="74"/>
        <v>42645.367442129631</v>
      </c>
      <c r="T806" s="12">
        <f t="shared" si="75"/>
        <v>42680.409108796302</v>
      </c>
      <c r="U806">
        <f t="shared" si="76"/>
        <v>2016</v>
      </c>
      <c r="V806" s="18">
        <f t="shared" si="77"/>
        <v>35.041666666666664</v>
      </c>
    </row>
    <row r="807" spans="1:22" ht="60" x14ac:dyDescent="0.25">
      <c r="A807">
        <v>1866</v>
      </c>
      <c r="B807" s="3" t="s">
        <v>1867</v>
      </c>
      <c r="C807" s="3" t="s">
        <v>5976</v>
      </c>
      <c r="D807" s="6">
        <v>25000</v>
      </c>
      <c r="E807" s="8">
        <v>125</v>
      </c>
      <c r="F807" t="s">
        <v>8220</v>
      </c>
      <c r="G807" t="s">
        <v>8223</v>
      </c>
      <c r="H807" t="s">
        <v>8245</v>
      </c>
      <c r="I807">
        <v>1488340800</v>
      </c>
      <c r="J807">
        <v>1483768497</v>
      </c>
      <c r="K807" t="b">
        <v>0</v>
      </c>
      <c r="L807">
        <v>2</v>
      </c>
      <c r="M807" t="b">
        <v>0</v>
      </c>
      <c r="N807" t="s">
        <v>8281</v>
      </c>
      <c r="O807" t="s">
        <v>8331</v>
      </c>
      <c r="P807" t="s">
        <v>8333</v>
      </c>
      <c r="Q807">
        <f t="shared" si="73"/>
        <v>1</v>
      </c>
      <c r="R807">
        <f t="shared" si="72"/>
        <v>62.5</v>
      </c>
      <c r="S807" s="12">
        <f t="shared" si="74"/>
        <v>42742.246493055558</v>
      </c>
      <c r="T807" s="12">
        <f t="shared" si="75"/>
        <v>42795.166666666672</v>
      </c>
      <c r="U807">
        <f t="shared" si="76"/>
        <v>2017</v>
      </c>
      <c r="V807" s="18">
        <f t="shared" si="77"/>
        <v>52.920173611111117</v>
      </c>
    </row>
    <row r="808" spans="1:22" ht="60" x14ac:dyDescent="0.25">
      <c r="A808">
        <v>1867</v>
      </c>
      <c r="B808" s="3" t="s">
        <v>1868</v>
      </c>
      <c r="C808" s="3" t="s">
        <v>5977</v>
      </c>
      <c r="D808" s="6">
        <v>20000</v>
      </c>
      <c r="E808" s="8">
        <v>10</v>
      </c>
      <c r="F808" t="s">
        <v>8220</v>
      </c>
      <c r="G808" t="s">
        <v>8223</v>
      </c>
      <c r="H808" t="s">
        <v>8245</v>
      </c>
      <c r="I808">
        <v>1478383912</v>
      </c>
      <c r="J808">
        <v>1475791912</v>
      </c>
      <c r="K808" t="b">
        <v>0</v>
      </c>
      <c r="L808">
        <v>1</v>
      </c>
      <c r="M808" t="b">
        <v>0</v>
      </c>
      <c r="N808" t="s">
        <v>8281</v>
      </c>
      <c r="O808" t="s">
        <v>8331</v>
      </c>
      <c r="P808" t="s">
        <v>8333</v>
      </c>
      <c r="Q808">
        <f t="shared" si="73"/>
        <v>0</v>
      </c>
      <c r="R808">
        <f t="shared" si="72"/>
        <v>10</v>
      </c>
      <c r="S808" s="12">
        <f t="shared" si="74"/>
        <v>42649.924907407403</v>
      </c>
      <c r="T808" s="12">
        <f t="shared" si="75"/>
        <v>42679.924907407403</v>
      </c>
      <c r="U808">
        <f t="shared" si="76"/>
        <v>2016</v>
      </c>
      <c r="V808" s="18">
        <f t="shared" si="77"/>
        <v>30</v>
      </c>
    </row>
    <row r="809" spans="1:22" ht="60" x14ac:dyDescent="0.25">
      <c r="A809">
        <v>1868</v>
      </c>
      <c r="B809" s="3" t="s">
        <v>1869</v>
      </c>
      <c r="C809" s="3" t="s">
        <v>5978</v>
      </c>
      <c r="D809" s="6">
        <v>25000</v>
      </c>
      <c r="E809" s="8">
        <v>1217</v>
      </c>
      <c r="F809" t="s">
        <v>8220</v>
      </c>
      <c r="G809" t="s">
        <v>8223</v>
      </c>
      <c r="H809" t="s">
        <v>8245</v>
      </c>
      <c r="I809">
        <v>1450166340</v>
      </c>
      <c r="J809">
        <v>1448044925</v>
      </c>
      <c r="K809" t="b">
        <v>0</v>
      </c>
      <c r="L809">
        <v>17</v>
      </c>
      <c r="M809" t="b">
        <v>0</v>
      </c>
      <c r="N809" t="s">
        <v>8281</v>
      </c>
      <c r="O809" t="s">
        <v>8331</v>
      </c>
      <c r="P809" t="s">
        <v>8333</v>
      </c>
      <c r="Q809">
        <f t="shared" si="73"/>
        <v>5</v>
      </c>
      <c r="R809">
        <f t="shared" si="72"/>
        <v>71.59</v>
      </c>
      <c r="S809" s="12">
        <f t="shared" si="74"/>
        <v>42328.779224537036</v>
      </c>
      <c r="T809" s="12">
        <f t="shared" si="75"/>
        <v>42353.332638888889</v>
      </c>
      <c r="U809">
        <f t="shared" si="76"/>
        <v>2015</v>
      </c>
      <c r="V809" s="18">
        <f t="shared" si="77"/>
        <v>24.553414351851853</v>
      </c>
    </row>
    <row r="810" spans="1:22" ht="60" x14ac:dyDescent="0.25">
      <c r="A810">
        <v>1869</v>
      </c>
      <c r="B810" s="3" t="s">
        <v>1870</v>
      </c>
      <c r="C810" s="3" t="s">
        <v>5979</v>
      </c>
      <c r="D810" s="6">
        <v>10000</v>
      </c>
      <c r="E810" s="8">
        <v>0</v>
      </c>
      <c r="F810" t="s">
        <v>8220</v>
      </c>
      <c r="G810" t="s">
        <v>8223</v>
      </c>
      <c r="H810" t="s">
        <v>8245</v>
      </c>
      <c r="I810">
        <v>1483488249</v>
      </c>
      <c r="J810">
        <v>1480896249</v>
      </c>
      <c r="K810" t="b">
        <v>0</v>
      </c>
      <c r="L810">
        <v>0</v>
      </c>
      <c r="M810" t="b">
        <v>0</v>
      </c>
      <c r="N810" t="s">
        <v>8281</v>
      </c>
      <c r="O810" t="s">
        <v>8331</v>
      </c>
      <c r="P810" t="s">
        <v>8333</v>
      </c>
      <c r="Q810">
        <f t="shared" si="73"/>
        <v>0</v>
      </c>
      <c r="R810">
        <f t="shared" si="72"/>
        <v>0</v>
      </c>
      <c r="S810" s="12">
        <f t="shared" si="74"/>
        <v>42709.002881944441</v>
      </c>
      <c r="T810" s="12">
        <f t="shared" si="75"/>
        <v>42739.002881944441</v>
      </c>
      <c r="U810">
        <f t="shared" si="76"/>
        <v>2016</v>
      </c>
      <c r="V810" s="18">
        <f t="shared" si="77"/>
        <v>30</v>
      </c>
    </row>
    <row r="811" spans="1:22" ht="45" x14ac:dyDescent="0.25">
      <c r="A811">
        <v>1870</v>
      </c>
      <c r="B811" s="3" t="s">
        <v>1871</v>
      </c>
      <c r="C811" s="3" t="s">
        <v>5980</v>
      </c>
      <c r="D811" s="6">
        <v>3500</v>
      </c>
      <c r="E811" s="8">
        <v>361</v>
      </c>
      <c r="F811" t="s">
        <v>8220</v>
      </c>
      <c r="G811" t="s">
        <v>8223</v>
      </c>
      <c r="H811" t="s">
        <v>8245</v>
      </c>
      <c r="I811">
        <v>1454213820</v>
      </c>
      <c r="J811">
        <v>1451723535</v>
      </c>
      <c r="K811" t="b">
        <v>0</v>
      </c>
      <c r="L811">
        <v>11</v>
      </c>
      <c r="M811" t="b">
        <v>0</v>
      </c>
      <c r="N811" t="s">
        <v>8281</v>
      </c>
      <c r="O811" t="s">
        <v>8331</v>
      </c>
      <c r="P811" t="s">
        <v>8333</v>
      </c>
      <c r="Q811">
        <f t="shared" si="73"/>
        <v>10</v>
      </c>
      <c r="R811">
        <f t="shared" si="72"/>
        <v>32.82</v>
      </c>
      <c r="S811" s="12">
        <f t="shared" si="74"/>
        <v>42371.355729166666</v>
      </c>
      <c r="T811" s="12">
        <f t="shared" si="75"/>
        <v>42400.178472222222</v>
      </c>
      <c r="U811">
        <f t="shared" si="76"/>
        <v>2016</v>
      </c>
      <c r="V811" s="18">
        <f t="shared" si="77"/>
        <v>28.822743055555552</v>
      </c>
    </row>
    <row r="812" spans="1:22" ht="60" x14ac:dyDescent="0.25">
      <c r="A812">
        <v>1871</v>
      </c>
      <c r="B812" s="3" t="s">
        <v>1872</v>
      </c>
      <c r="C812" s="3" t="s">
        <v>5981</v>
      </c>
      <c r="D812" s="6">
        <v>6500</v>
      </c>
      <c r="E812" s="8">
        <v>4666</v>
      </c>
      <c r="F812" t="s">
        <v>8220</v>
      </c>
      <c r="G812" t="s">
        <v>8223</v>
      </c>
      <c r="H812" t="s">
        <v>8245</v>
      </c>
      <c r="I812">
        <v>1416512901</v>
      </c>
      <c r="J812">
        <v>1413053301</v>
      </c>
      <c r="K812" t="b">
        <v>0</v>
      </c>
      <c r="L812">
        <v>95</v>
      </c>
      <c r="M812" t="b">
        <v>0</v>
      </c>
      <c r="N812" t="s">
        <v>8281</v>
      </c>
      <c r="O812" t="s">
        <v>8331</v>
      </c>
      <c r="P812" t="s">
        <v>8333</v>
      </c>
      <c r="Q812">
        <f t="shared" si="73"/>
        <v>72</v>
      </c>
      <c r="R812">
        <f t="shared" si="72"/>
        <v>49.12</v>
      </c>
      <c r="S812" s="12">
        <f t="shared" si="74"/>
        <v>41923.783576388887</v>
      </c>
      <c r="T812" s="12">
        <f t="shared" si="75"/>
        <v>41963.825243055559</v>
      </c>
      <c r="U812">
        <f t="shared" si="76"/>
        <v>2014</v>
      </c>
      <c r="V812" s="18">
        <f t="shared" si="77"/>
        <v>40.041666666666664</v>
      </c>
    </row>
    <row r="813" spans="1:22" ht="60" x14ac:dyDescent="0.25">
      <c r="A813">
        <v>1872</v>
      </c>
      <c r="B813" s="3" t="s">
        <v>1873</v>
      </c>
      <c r="C813" s="3" t="s">
        <v>5982</v>
      </c>
      <c r="D813" s="6">
        <v>20000</v>
      </c>
      <c r="E813" s="8">
        <v>212</v>
      </c>
      <c r="F813" t="s">
        <v>8220</v>
      </c>
      <c r="G813" t="s">
        <v>8223</v>
      </c>
      <c r="H813" t="s">
        <v>8245</v>
      </c>
      <c r="I813">
        <v>1435633602</v>
      </c>
      <c r="J813">
        <v>1433041602</v>
      </c>
      <c r="K813" t="b">
        <v>0</v>
      </c>
      <c r="L813">
        <v>13</v>
      </c>
      <c r="M813" t="b">
        <v>0</v>
      </c>
      <c r="N813" t="s">
        <v>8281</v>
      </c>
      <c r="O813" t="s">
        <v>8331</v>
      </c>
      <c r="P813" t="s">
        <v>8333</v>
      </c>
      <c r="Q813">
        <f t="shared" si="73"/>
        <v>1</v>
      </c>
      <c r="R813">
        <f t="shared" si="72"/>
        <v>16.309999999999999</v>
      </c>
      <c r="S813" s="12">
        <f t="shared" si="74"/>
        <v>42155.129652777774</v>
      </c>
      <c r="T813" s="12">
        <f t="shared" si="75"/>
        <v>42185.129652777774</v>
      </c>
      <c r="U813">
        <f t="shared" si="76"/>
        <v>2015</v>
      </c>
      <c r="V813" s="18">
        <f t="shared" si="77"/>
        <v>30</v>
      </c>
    </row>
    <row r="814" spans="1:22" ht="60" x14ac:dyDescent="0.25">
      <c r="A814">
        <v>1873</v>
      </c>
      <c r="B814" s="3" t="s">
        <v>1874</v>
      </c>
      <c r="C814" s="3" t="s">
        <v>5983</v>
      </c>
      <c r="D814" s="6">
        <v>8000</v>
      </c>
      <c r="E814" s="8">
        <v>36</v>
      </c>
      <c r="F814" t="s">
        <v>8220</v>
      </c>
      <c r="G814" t="s">
        <v>8228</v>
      </c>
      <c r="H814" t="s">
        <v>8250</v>
      </c>
      <c r="I814">
        <v>1436373900</v>
      </c>
      <c r="J814">
        <v>1433861210</v>
      </c>
      <c r="K814" t="b">
        <v>0</v>
      </c>
      <c r="L814">
        <v>2</v>
      </c>
      <c r="M814" t="b">
        <v>0</v>
      </c>
      <c r="N814" t="s">
        <v>8281</v>
      </c>
      <c r="O814" t="s">
        <v>8331</v>
      </c>
      <c r="P814" t="s">
        <v>8333</v>
      </c>
      <c r="Q814">
        <f t="shared" si="73"/>
        <v>0</v>
      </c>
      <c r="R814">
        <f t="shared" si="72"/>
        <v>18</v>
      </c>
      <c r="S814" s="12">
        <f t="shared" si="74"/>
        <v>42164.615856481483</v>
      </c>
      <c r="T814" s="12">
        <f t="shared" si="75"/>
        <v>42193.697916666672</v>
      </c>
      <c r="U814">
        <f t="shared" si="76"/>
        <v>2015</v>
      </c>
      <c r="V814" s="18">
        <f t="shared" si="77"/>
        <v>29.082060185185185</v>
      </c>
    </row>
    <row r="815" spans="1:22" ht="60" x14ac:dyDescent="0.25">
      <c r="A815">
        <v>1874</v>
      </c>
      <c r="B815" s="3" t="s">
        <v>1875</v>
      </c>
      <c r="C815" s="3" t="s">
        <v>5984</v>
      </c>
      <c r="D815" s="6">
        <v>160000</v>
      </c>
      <c r="E815" s="8">
        <v>26</v>
      </c>
      <c r="F815" t="s">
        <v>8220</v>
      </c>
      <c r="G815" t="s">
        <v>8223</v>
      </c>
      <c r="H815" t="s">
        <v>8245</v>
      </c>
      <c r="I815">
        <v>1467155733</v>
      </c>
      <c r="J815">
        <v>1465427733</v>
      </c>
      <c r="K815" t="b">
        <v>0</v>
      </c>
      <c r="L815">
        <v>2</v>
      </c>
      <c r="M815" t="b">
        <v>0</v>
      </c>
      <c r="N815" t="s">
        <v>8281</v>
      </c>
      <c r="O815" t="s">
        <v>8331</v>
      </c>
      <c r="P815" t="s">
        <v>8333</v>
      </c>
      <c r="Q815">
        <f t="shared" si="73"/>
        <v>0</v>
      </c>
      <c r="R815">
        <f t="shared" si="72"/>
        <v>13</v>
      </c>
      <c r="S815" s="12">
        <f t="shared" si="74"/>
        <v>42529.969131944439</v>
      </c>
      <c r="T815" s="12">
        <f t="shared" si="75"/>
        <v>42549.969131944439</v>
      </c>
      <c r="U815">
        <f t="shared" si="76"/>
        <v>2016</v>
      </c>
      <c r="V815" s="18">
        <f t="shared" si="77"/>
        <v>20</v>
      </c>
    </row>
    <row r="816" spans="1:22" ht="45" x14ac:dyDescent="0.25">
      <c r="A816">
        <v>1875</v>
      </c>
      <c r="B816" s="3" t="s">
        <v>1876</v>
      </c>
      <c r="C816" s="3" t="s">
        <v>5985</v>
      </c>
      <c r="D816" s="6">
        <v>10000</v>
      </c>
      <c r="E816" s="8">
        <v>51</v>
      </c>
      <c r="F816" t="s">
        <v>8220</v>
      </c>
      <c r="G816" t="s">
        <v>8223</v>
      </c>
      <c r="H816" t="s">
        <v>8245</v>
      </c>
      <c r="I816">
        <v>1470519308</v>
      </c>
      <c r="J816">
        <v>1465335308</v>
      </c>
      <c r="K816" t="b">
        <v>0</v>
      </c>
      <c r="L816">
        <v>3</v>
      </c>
      <c r="M816" t="b">
        <v>0</v>
      </c>
      <c r="N816" t="s">
        <v>8281</v>
      </c>
      <c r="O816" t="s">
        <v>8331</v>
      </c>
      <c r="P816" t="s">
        <v>8333</v>
      </c>
      <c r="Q816">
        <f t="shared" si="73"/>
        <v>1</v>
      </c>
      <c r="R816">
        <f t="shared" si="72"/>
        <v>17</v>
      </c>
      <c r="S816" s="12">
        <f t="shared" si="74"/>
        <v>42528.899398148147</v>
      </c>
      <c r="T816" s="12">
        <f t="shared" si="75"/>
        <v>42588.899398148147</v>
      </c>
      <c r="U816">
        <f t="shared" si="76"/>
        <v>2016</v>
      </c>
      <c r="V816" s="18">
        <f t="shared" si="77"/>
        <v>60</v>
      </c>
    </row>
    <row r="817" spans="1:22" ht="45" x14ac:dyDescent="0.25">
      <c r="A817">
        <v>1876</v>
      </c>
      <c r="B817" s="3" t="s">
        <v>1877</v>
      </c>
      <c r="C817" s="3" t="s">
        <v>5986</v>
      </c>
      <c r="D817" s="6">
        <v>280</v>
      </c>
      <c r="E817" s="8">
        <v>0</v>
      </c>
      <c r="F817" t="s">
        <v>8220</v>
      </c>
      <c r="G817" t="s">
        <v>8225</v>
      </c>
      <c r="H817" t="s">
        <v>8247</v>
      </c>
      <c r="I817">
        <v>1402901405</v>
      </c>
      <c r="J817">
        <v>1400309405</v>
      </c>
      <c r="K817" t="b">
        <v>0</v>
      </c>
      <c r="L817">
        <v>0</v>
      </c>
      <c r="M817" t="b">
        <v>0</v>
      </c>
      <c r="N817" t="s">
        <v>8281</v>
      </c>
      <c r="O817" t="s">
        <v>8331</v>
      </c>
      <c r="P817" t="s">
        <v>8333</v>
      </c>
      <c r="Q817">
        <f t="shared" si="73"/>
        <v>0</v>
      </c>
      <c r="R817">
        <f t="shared" si="72"/>
        <v>0</v>
      </c>
      <c r="S817" s="12">
        <f t="shared" si="74"/>
        <v>41776.284780092588</v>
      </c>
      <c r="T817" s="12">
        <f t="shared" si="75"/>
        <v>41806.284780092588</v>
      </c>
      <c r="U817">
        <f t="shared" si="76"/>
        <v>2014</v>
      </c>
      <c r="V817" s="18">
        <f t="shared" si="77"/>
        <v>30</v>
      </c>
    </row>
    <row r="818" spans="1:22" ht="45" x14ac:dyDescent="0.25">
      <c r="A818">
        <v>1877</v>
      </c>
      <c r="B818" s="3" t="s">
        <v>1878</v>
      </c>
      <c r="C818" s="3" t="s">
        <v>5987</v>
      </c>
      <c r="D818" s="6">
        <v>60</v>
      </c>
      <c r="E818" s="8">
        <v>0</v>
      </c>
      <c r="F818" t="s">
        <v>8220</v>
      </c>
      <c r="G818" t="s">
        <v>8223</v>
      </c>
      <c r="H818" t="s">
        <v>8245</v>
      </c>
      <c r="I818">
        <v>1425170525</v>
      </c>
      <c r="J818">
        <v>1422664925</v>
      </c>
      <c r="K818" t="b">
        <v>0</v>
      </c>
      <c r="L818">
        <v>0</v>
      </c>
      <c r="M818" t="b">
        <v>0</v>
      </c>
      <c r="N818" t="s">
        <v>8281</v>
      </c>
      <c r="O818" t="s">
        <v>8331</v>
      </c>
      <c r="P818" t="s">
        <v>8333</v>
      </c>
      <c r="Q818">
        <f t="shared" si="73"/>
        <v>0</v>
      </c>
      <c r="R818">
        <f t="shared" si="72"/>
        <v>0</v>
      </c>
      <c r="S818" s="12">
        <f t="shared" si="74"/>
        <v>42035.029224537036</v>
      </c>
      <c r="T818" s="12">
        <f t="shared" si="75"/>
        <v>42064.029224537036</v>
      </c>
      <c r="U818">
        <f t="shared" si="76"/>
        <v>2015</v>
      </c>
      <c r="V818" s="18">
        <f t="shared" si="77"/>
        <v>29</v>
      </c>
    </row>
    <row r="819" spans="1:22" ht="60" x14ac:dyDescent="0.25">
      <c r="A819">
        <v>1878</v>
      </c>
      <c r="B819" s="3" t="s">
        <v>1879</v>
      </c>
      <c r="C819" s="3" t="s">
        <v>5988</v>
      </c>
      <c r="D819" s="6">
        <v>8000</v>
      </c>
      <c r="E819" s="8">
        <v>0</v>
      </c>
      <c r="F819" t="s">
        <v>8220</v>
      </c>
      <c r="G819" t="s">
        <v>8225</v>
      </c>
      <c r="H819" t="s">
        <v>8247</v>
      </c>
      <c r="I819">
        <v>1402618355</v>
      </c>
      <c r="J819">
        <v>1400026355</v>
      </c>
      <c r="K819" t="b">
        <v>0</v>
      </c>
      <c r="L819">
        <v>0</v>
      </c>
      <c r="M819" t="b">
        <v>0</v>
      </c>
      <c r="N819" t="s">
        <v>8281</v>
      </c>
      <c r="O819" t="s">
        <v>8331</v>
      </c>
      <c r="P819" t="s">
        <v>8333</v>
      </c>
      <c r="Q819">
        <f t="shared" si="73"/>
        <v>0</v>
      </c>
      <c r="R819">
        <f t="shared" si="72"/>
        <v>0</v>
      </c>
      <c r="S819" s="12">
        <f t="shared" si="74"/>
        <v>41773.008738425924</v>
      </c>
      <c r="T819" s="12">
        <f t="shared" si="75"/>
        <v>41803.008738425924</v>
      </c>
      <c r="U819">
        <f t="shared" si="76"/>
        <v>2014</v>
      </c>
      <c r="V819" s="18">
        <f t="shared" si="77"/>
        <v>30</v>
      </c>
    </row>
    <row r="820" spans="1:22" ht="60" x14ac:dyDescent="0.25">
      <c r="A820">
        <v>1879</v>
      </c>
      <c r="B820" s="3" t="s">
        <v>1880</v>
      </c>
      <c r="C820" s="3" t="s">
        <v>5989</v>
      </c>
      <c r="D820" s="6">
        <v>5000</v>
      </c>
      <c r="E820" s="8">
        <v>6</v>
      </c>
      <c r="F820" t="s">
        <v>8220</v>
      </c>
      <c r="G820" t="s">
        <v>8226</v>
      </c>
      <c r="H820" t="s">
        <v>8248</v>
      </c>
      <c r="I820">
        <v>1457966129</v>
      </c>
      <c r="J820">
        <v>1455377729</v>
      </c>
      <c r="K820" t="b">
        <v>0</v>
      </c>
      <c r="L820">
        <v>2</v>
      </c>
      <c r="M820" t="b">
        <v>0</v>
      </c>
      <c r="N820" t="s">
        <v>8281</v>
      </c>
      <c r="O820" t="s">
        <v>8331</v>
      </c>
      <c r="P820" t="s">
        <v>8333</v>
      </c>
      <c r="Q820">
        <f t="shared" si="73"/>
        <v>0</v>
      </c>
      <c r="R820">
        <f t="shared" si="72"/>
        <v>3</v>
      </c>
      <c r="S820" s="12">
        <f t="shared" si="74"/>
        <v>42413.649641203709</v>
      </c>
      <c r="T820" s="12">
        <f t="shared" si="75"/>
        <v>42443.607974537037</v>
      </c>
      <c r="U820">
        <f t="shared" si="76"/>
        <v>2016</v>
      </c>
      <c r="V820" s="18">
        <f t="shared" si="77"/>
        <v>29.958333333333332</v>
      </c>
    </row>
    <row r="821" spans="1:22" ht="30" x14ac:dyDescent="0.25">
      <c r="A821">
        <v>1880</v>
      </c>
      <c r="B821" s="3" t="s">
        <v>1881</v>
      </c>
      <c r="C821" s="3" t="s">
        <v>5990</v>
      </c>
      <c r="D821" s="6">
        <v>5000</v>
      </c>
      <c r="E821" s="8">
        <v>1004</v>
      </c>
      <c r="F821" t="s">
        <v>8220</v>
      </c>
      <c r="G821" t="s">
        <v>8224</v>
      </c>
      <c r="H821" t="s">
        <v>8246</v>
      </c>
      <c r="I821">
        <v>1459341380</v>
      </c>
      <c r="J821">
        <v>1456839380</v>
      </c>
      <c r="K821" t="b">
        <v>0</v>
      </c>
      <c r="L821">
        <v>24</v>
      </c>
      <c r="M821" t="b">
        <v>0</v>
      </c>
      <c r="N821" t="s">
        <v>8281</v>
      </c>
      <c r="O821" t="s">
        <v>8331</v>
      </c>
      <c r="P821" t="s">
        <v>8333</v>
      </c>
      <c r="Q821">
        <f t="shared" si="73"/>
        <v>20</v>
      </c>
      <c r="R821">
        <f t="shared" si="72"/>
        <v>41.83</v>
      </c>
      <c r="S821" s="12">
        <f t="shared" si="74"/>
        <v>42430.566898148143</v>
      </c>
      <c r="T821" s="12">
        <f t="shared" si="75"/>
        <v>42459.525231481486</v>
      </c>
      <c r="U821">
        <f t="shared" si="76"/>
        <v>2016</v>
      </c>
      <c r="V821" s="18">
        <f t="shared" si="77"/>
        <v>28.958333333333332</v>
      </c>
    </row>
    <row r="822" spans="1:22" ht="45" x14ac:dyDescent="0.25">
      <c r="A822">
        <v>2121</v>
      </c>
      <c r="B822" s="3" t="s">
        <v>2122</v>
      </c>
      <c r="C822" s="3" t="s">
        <v>6231</v>
      </c>
      <c r="D822" s="6">
        <v>50000</v>
      </c>
      <c r="E822" s="8">
        <v>284</v>
      </c>
      <c r="F822" t="s">
        <v>8220</v>
      </c>
      <c r="G822" t="s">
        <v>8239</v>
      </c>
      <c r="H822" t="s">
        <v>8256</v>
      </c>
      <c r="I822">
        <v>1484156948</v>
      </c>
      <c r="J822">
        <v>1481564948</v>
      </c>
      <c r="K822" t="b">
        <v>0</v>
      </c>
      <c r="L822">
        <v>10</v>
      </c>
      <c r="M822" t="b">
        <v>0</v>
      </c>
      <c r="N822" t="s">
        <v>8280</v>
      </c>
      <c r="O822" t="s">
        <v>8331</v>
      </c>
      <c r="P822" t="s">
        <v>8332</v>
      </c>
      <c r="Q822">
        <f t="shared" si="73"/>
        <v>1</v>
      </c>
      <c r="R822">
        <f t="shared" si="72"/>
        <v>28.4</v>
      </c>
      <c r="S822" s="12">
        <f t="shared" si="74"/>
        <v>42716.7424537037</v>
      </c>
      <c r="T822" s="12">
        <f t="shared" si="75"/>
        <v>42746.7424537037</v>
      </c>
      <c r="U822">
        <f t="shared" si="76"/>
        <v>2016</v>
      </c>
      <c r="V822" s="18">
        <f t="shared" si="77"/>
        <v>30</v>
      </c>
    </row>
    <row r="823" spans="1:22" ht="45" x14ac:dyDescent="0.25">
      <c r="A823">
        <v>2122</v>
      </c>
      <c r="B823" s="3" t="s">
        <v>2123</v>
      </c>
      <c r="C823" s="3" t="s">
        <v>6232</v>
      </c>
      <c r="D823" s="6">
        <v>80000</v>
      </c>
      <c r="E823" s="8">
        <v>310</v>
      </c>
      <c r="F823" t="s">
        <v>8220</v>
      </c>
      <c r="G823" t="s">
        <v>8237</v>
      </c>
      <c r="H823" t="s">
        <v>8255</v>
      </c>
      <c r="I823">
        <v>1483773169</v>
      </c>
      <c r="J823">
        <v>1481181169</v>
      </c>
      <c r="K823" t="b">
        <v>0</v>
      </c>
      <c r="L823">
        <v>3</v>
      </c>
      <c r="M823" t="b">
        <v>0</v>
      </c>
      <c r="N823" t="s">
        <v>8280</v>
      </c>
      <c r="O823" t="s">
        <v>8331</v>
      </c>
      <c r="P823" t="s">
        <v>8332</v>
      </c>
      <c r="Q823">
        <f t="shared" si="73"/>
        <v>0</v>
      </c>
      <c r="R823">
        <f t="shared" si="72"/>
        <v>103.33</v>
      </c>
      <c r="S823" s="12">
        <f t="shared" si="74"/>
        <v>42712.300567129627</v>
      </c>
      <c r="T823" s="12">
        <f t="shared" si="75"/>
        <v>42742.300567129627</v>
      </c>
      <c r="U823">
        <f t="shared" si="76"/>
        <v>2016</v>
      </c>
      <c r="V823" s="18">
        <f t="shared" si="77"/>
        <v>30</v>
      </c>
    </row>
    <row r="824" spans="1:22" ht="60" x14ac:dyDescent="0.25">
      <c r="A824">
        <v>2123</v>
      </c>
      <c r="B824" s="3" t="s">
        <v>2124</v>
      </c>
      <c r="C824" s="3" t="s">
        <v>6233</v>
      </c>
      <c r="D824" s="6">
        <v>500</v>
      </c>
      <c r="E824" s="8">
        <v>50</v>
      </c>
      <c r="F824" t="s">
        <v>8220</v>
      </c>
      <c r="G824" t="s">
        <v>8223</v>
      </c>
      <c r="H824" t="s">
        <v>8245</v>
      </c>
      <c r="I824">
        <v>1268636340</v>
      </c>
      <c r="J824">
        <v>1263982307</v>
      </c>
      <c r="K824" t="b">
        <v>0</v>
      </c>
      <c r="L824">
        <v>5</v>
      </c>
      <c r="M824" t="b">
        <v>0</v>
      </c>
      <c r="N824" t="s">
        <v>8280</v>
      </c>
      <c r="O824" t="s">
        <v>8331</v>
      </c>
      <c r="P824" t="s">
        <v>8332</v>
      </c>
      <c r="Q824">
        <f t="shared" si="73"/>
        <v>10</v>
      </c>
      <c r="R824">
        <f t="shared" si="72"/>
        <v>10</v>
      </c>
      <c r="S824" s="12">
        <f t="shared" si="74"/>
        <v>40198.424849537041</v>
      </c>
      <c r="T824" s="12">
        <f t="shared" si="75"/>
        <v>40252.290972222225</v>
      </c>
      <c r="U824">
        <f t="shared" si="76"/>
        <v>2010</v>
      </c>
      <c r="V824" s="18">
        <f t="shared" si="77"/>
        <v>53.866122685185182</v>
      </c>
    </row>
    <row r="825" spans="1:22" ht="60" x14ac:dyDescent="0.25">
      <c r="A825">
        <v>2124</v>
      </c>
      <c r="B825" s="3" t="s">
        <v>2125</v>
      </c>
      <c r="C825" s="3" t="s">
        <v>6234</v>
      </c>
      <c r="D825" s="6">
        <v>1100</v>
      </c>
      <c r="E825" s="8">
        <v>115</v>
      </c>
      <c r="F825" t="s">
        <v>8220</v>
      </c>
      <c r="G825" t="s">
        <v>8223</v>
      </c>
      <c r="H825" t="s">
        <v>8245</v>
      </c>
      <c r="I825">
        <v>1291093200</v>
      </c>
      <c r="J825">
        <v>1286930435</v>
      </c>
      <c r="K825" t="b">
        <v>0</v>
      </c>
      <c r="L825">
        <v>5</v>
      </c>
      <c r="M825" t="b">
        <v>0</v>
      </c>
      <c r="N825" t="s">
        <v>8280</v>
      </c>
      <c r="O825" t="s">
        <v>8331</v>
      </c>
      <c r="P825" t="s">
        <v>8332</v>
      </c>
      <c r="Q825">
        <f t="shared" si="73"/>
        <v>10</v>
      </c>
      <c r="R825">
        <f t="shared" si="72"/>
        <v>23</v>
      </c>
      <c r="S825" s="12">
        <f t="shared" si="74"/>
        <v>40464.028182870366</v>
      </c>
      <c r="T825" s="12">
        <f t="shared" si="75"/>
        <v>40512.208333333336</v>
      </c>
      <c r="U825">
        <f t="shared" si="76"/>
        <v>2010</v>
      </c>
      <c r="V825" s="18">
        <f t="shared" si="77"/>
        <v>48.180150462962963</v>
      </c>
    </row>
    <row r="826" spans="1:22" ht="45" x14ac:dyDescent="0.25">
      <c r="A826">
        <v>2125</v>
      </c>
      <c r="B826" s="3" t="s">
        <v>2126</v>
      </c>
      <c r="C826" s="3" t="s">
        <v>6235</v>
      </c>
      <c r="D826" s="6">
        <v>60000</v>
      </c>
      <c r="E826" s="8">
        <v>852</v>
      </c>
      <c r="F826" t="s">
        <v>8220</v>
      </c>
      <c r="G826" t="s">
        <v>8223</v>
      </c>
      <c r="H826" t="s">
        <v>8245</v>
      </c>
      <c r="I826">
        <v>1438734833</v>
      </c>
      <c r="J826">
        <v>1436142833</v>
      </c>
      <c r="K826" t="b">
        <v>0</v>
      </c>
      <c r="L826">
        <v>27</v>
      </c>
      <c r="M826" t="b">
        <v>0</v>
      </c>
      <c r="N826" t="s">
        <v>8280</v>
      </c>
      <c r="O826" t="s">
        <v>8331</v>
      </c>
      <c r="P826" t="s">
        <v>8332</v>
      </c>
      <c r="Q826">
        <f t="shared" si="73"/>
        <v>1</v>
      </c>
      <c r="R826">
        <f t="shared" si="72"/>
        <v>31.56</v>
      </c>
      <c r="S826" s="12">
        <f t="shared" si="74"/>
        <v>42191.023530092592</v>
      </c>
      <c r="T826" s="12">
        <f t="shared" si="75"/>
        <v>42221.023530092592</v>
      </c>
      <c r="U826">
        <f t="shared" si="76"/>
        <v>2015</v>
      </c>
      <c r="V826" s="18">
        <f t="shared" si="77"/>
        <v>30</v>
      </c>
    </row>
    <row r="827" spans="1:22" ht="45" x14ac:dyDescent="0.25">
      <c r="A827">
        <v>2126</v>
      </c>
      <c r="B827" s="3" t="s">
        <v>2127</v>
      </c>
      <c r="C827" s="3" t="s">
        <v>6236</v>
      </c>
      <c r="D827" s="6">
        <v>20000</v>
      </c>
      <c r="E827" s="8">
        <v>10</v>
      </c>
      <c r="F827" t="s">
        <v>8220</v>
      </c>
      <c r="G827" t="s">
        <v>8223</v>
      </c>
      <c r="H827" t="s">
        <v>8245</v>
      </c>
      <c r="I827">
        <v>1418080887</v>
      </c>
      <c r="J827">
        <v>1415488887</v>
      </c>
      <c r="K827" t="b">
        <v>0</v>
      </c>
      <c r="L827">
        <v>2</v>
      </c>
      <c r="M827" t="b">
        <v>0</v>
      </c>
      <c r="N827" t="s">
        <v>8280</v>
      </c>
      <c r="O827" t="s">
        <v>8331</v>
      </c>
      <c r="P827" t="s">
        <v>8332</v>
      </c>
      <c r="Q827">
        <f t="shared" si="73"/>
        <v>0</v>
      </c>
      <c r="R827">
        <f t="shared" si="72"/>
        <v>5</v>
      </c>
      <c r="S827" s="12">
        <f t="shared" si="74"/>
        <v>41951.973229166666</v>
      </c>
      <c r="T827" s="12">
        <f t="shared" si="75"/>
        <v>41981.973229166666</v>
      </c>
      <c r="U827">
        <f t="shared" si="76"/>
        <v>2014</v>
      </c>
      <c r="V827" s="18">
        <f t="shared" si="77"/>
        <v>30</v>
      </c>
    </row>
    <row r="828" spans="1:22" ht="30" x14ac:dyDescent="0.25">
      <c r="A828">
        <v>2127</v>
      </c>
      <c r="B828" s="3" t="s">
        <v>2128</v>
      </c>
      <c r="C828" s="3" t="s">
        <v>6237</v>
      </c>
      <c r="D828" s="6">
        <v>28000</v>
      </c>
      <c r="E828" s="8">
        <v>8076</v>
      </c>
      <c r="F828" t="s">
        <v>8220</v>
      </c>
      <c r="G828" t="s">
        <v>8224</v>
      </c>
      <c r="H828" t="s">
        <v>8246</v>
      </c>
      <c r="I828">
        <v>1426158463</v>
      </c>
      <c r="J828">
        <v>1423570063</v>
      </c>
      <c r="K828" t="b">
        <v>0</v>
      </c>
      <c r="L828">
        <v>236</v>
      </c>
      <c r="M828" t="b">
        <v>0</v>
      </c>
      <c r="N828" t="s">
        <v>8280</v>
      </c>
      <c r="O828" t="s">
        <v>8331</v>
      </c>
      <c r="P828" t="s">
        <v>8332</v>
      </c>
      <c r="Q828">
        <f t="shared" si="73"/>
        <v>29</v>
      </c>
      <c r="R828">
        <f t="shared" si="72"/>
        <v>34.22</v>
      </c>
      <c r="S828" s="12">
        <f t="shared" si="74"/>
        <v>42045.50535879629</v>
      </c>
      <c r="T828" s="12">
        <f t="shared" si="75"/>
        <v>42075.463692129633</v>
      </c>
      <c r="U828">
        <f t="shared" si="76"/>
        <v>2015</v>
      </c>
      <c r="V828" s="18">
        <f t="shared" si="77"/>
        <v>29.958333333333332</v>
      </c>
    </row>
    <row r="829" spans="1:22" ht="60" x14ac:dyDescent="0.25">
      <c r="A829">
        <v>2128</v>
      </c>
      <c r="B829" s="3" t="s">
        <v>2129</v>
      </c>
      <c r="C829" s="3" t="s">
        <v>6238</v>
      </c>
      <c r="D829" s="6">
        <v>15000</v>
      </c>
      <c r="E829" s="8">
        <v>25</v>
      </c>
      <c r="F829" t="s">
        <v>8220</v>
      </c>
      <c r="G829" t="s">
        <v>8228</v>
      </c>
      <c r="H829" t="s">
        <v>8250</v>
      </c>
      <c r="I829">
        <v>1411324369</v>
      </c>
      <c r="J829">
        <v>1406140369</v>
      </c>
      <c r="K829" t="b">
        <v>0</v>
      </c>
      <c r="L829">
        <v>1</v>
      </c>
      <c r="M829" t="b">
        <v>0</v>
      </c>
      <c r="N829" t="s">
        <v>8280</v>
      </c>
      <c r="O829" t="s">
        <v>8331</v>
      </c>
      <c r="P829" t="s">
        <v>8332</v>
      </c>
      <c r="Q829">
        <f t="shared" si="73"/>
        <v>0</v>
      </c>
      <c r="R829">
        <f t="shared" si="72"/>
        <v>25</v>
      </c>
      <c r="S829" s="12">
        <f t="shared" si="74"/>
        <v>41843.772789351853</v>
      </c>
      <c r="T829" s="12">
        <f t="shared" si="75"/>
        <v>41903.772789351853</v>
      </c>
      <c r="U829">
        <f t="shared" si="76"/>
        <v>2014</v>
      </c>
      <c r="V829" s="18">
        <f t="shared" si="77"/>
        <v>60</v>
      </c>
    </row>
    <row r="830" spans="1:22" ht="60" x14ac:dyDescent="0.25">
      <c r="A830">
        <v>2129</v>
      </c>
      <c r="B830" s="3" t="s">
        <v>2130</v>
      </c>
      <c r="C830" s="3" t="s">
        <v>6239</v>
      </c>
      <c r="D830" s="6">
        <v>2000</v>
      </c>
      <c r="E830" s="8">
        <v>236</v>
      </c>
      <c r="F830" t="s">
        <v>8220</v>
      </c>
      <c r="G830" t="s">
        <v>8223</v>
      </c>
      <c r="H830" t="s">
        <v>8245</v>
      </c>
      <c r="I830">
        <v>1457570100</v>
      </c>
      <c r="J830">
        <v>1454978100</v>
      </c>
      <c r="K830" t="b">
        <v>0</v>
      </c>
      <c r="L830">
        <v>12</v>
      </c>
      <c r="M830" t="b">
        <v>0</v>
      </c>
      <c r="N830" t="s">
        <v>8280</v>
      </c>
      <c r="O830" t="s">
        <v>8331</v>
      </c>
      <c r="P830" t="s">
        <v>8332</v>
      </c>
      <c r="Q830">
        <f t="shared" si="73"/>
        <v>12</v>
      </c>
      <c r="R830">
        <f t="shared" si="72"/>
        <v>19.670000000000002</v>
      </c>
      <c r="S830" s="12">
        <f t="shared" si="74"/>
        <v>42409.024305555555</v>
      </c>
      <c r="T830" s="12">
        <f t="shared" si="75"/>
        <v>42439.024305555555</v>
      </c>
      <c r="U830">
        <f t="shared" si="76"/>
        <v>2016</v>
      </c>
      <c r="V830" s="18">
        <f t="shared" si="77"/>
        <v>30</v>
      </c>
    </row>
    <row r="831" spans="1:22" ht="30" x14ac:dyDescent="0.25">
      <c r="A831">
        <v>2130</v>
      </c>
      <c r="B831" s="3" t="s">
        <v>2131</v>
      </c>
      <c r="C831" s="3" t="s">
        <v>6240</v>
      </c>
      <c r="D831" s="6">
        <v>42000</v>
      </c>
      <c r="E831" s="8">
        <v>85</v>
      </c>
      <c r="F831" t="s">
        <v>8220</v>
      </c>
      <c r="G831" t="s">
        <v>8223</v>
      </c>
      <c r="H831" t="s">
        <v>8245</v>
      </c>
      <c r="I831">
        <v>1408154663</v>
      </c>
      <c r="J831">
        <v>1405130663</v>
      </c>
      <c r="K831" t="b">
        <v>0</v>
      </c>
      <c r="L831">
        <v>4</v>
      </c>
      <c r="M831" t="b">
        <v>0</v>
      </c>
      <c r="N831" t="s">
        <v>8280</v>
      </c>
      <c r="O831" t="s">
        <v>8331</v>
      </c>
      <c r="P831" t="s">
        <v>8332</v>
      </c>
      <c r="Q831">
        <f t="shared" si="73"/>
        <v>0</v>
      </c>
      <c r="R831">
        <f t="shared" si="72"/>
        <v>21.25</v>
      </c>
      <c r="S831" s="12">
        <f t="shared" si="74"/>
        <v>41832.086377314816</v>
      </c>
      <c r="T831" s="12">
        <f t="shared" si="75"/>
        <v>41867.086377314816</v>
      </c>
      <c r="U831">
        <f t="shared" si="76"/>
        <v>2014</v>
      </c>
      <c r="V831" s="18">
        <f t="shared" si="77"/>
        <v>35</v>
      </c>
    </row>
    <row r="832" spans="1:22" ht="45" x14ac:dyDescent="0.25">
      <c r="A832">
        <v>2131</v>
      </c>
      <c r="B832" s="3" t="s">
        <v>2132</v>
      </c>
      <c r="C832" s="3" t="s">
        <v>6241</v>
      </c>
      <c r="D832" s="6">
        <v>500</v>
      </c>
      <c r="E832" s="8">
        <v>25</v>
      </c>
      <c r="F832" t="s">
        <v>8220</v>
      </c>
      <c r="G832" t="s">
        <v>8223</v>
      </c>
      <c r="H832" t="s">
        <v>8245</v>
      </c>
      <c r="I832">
        <v>1436677091</v>
      </c>
      <c r="J832">
        <v>1434085091</v>
      </c>
      <c r="K832" t="b">
        <v>0</v>
      </c>
      <c r="L832">
        <v>3</v>
      </c>
      <c r="M832" t="b">
        <v>0</v>
      </c>
      <c r="N832" t="s">
        <v>8280</v>
      </c>
      <c r="O832" t="s">
        <v>8331</v>
      </c>
      <c r="P832" t="s">
        <v>8332</v>
      </c>
      <c r="Q832">
        <f t="shared" si="73"/>
        <v>5</v>
      </c>
      <c r="R832">
        <f t="shared" si="72"/>
        <v>8.33</v>
      </c>
      <c r="S832" s="12">
        <f t="shared" si="74"/>
        <v>42167.207071759258</v>
      </c>
      <c r="T832" s="12">
        <f t="shared" si="75"/>
        <v>42197.207071759258</v>
      </c>
      <c r="U832">
        <f t="shared" si="76"/>
        <v>2015</v>
      </c>
      <c r="V832" s="18">
        <f t="shared" si="77"/>
        <v>30</v>
      </c>
    </row>
    <row r="833" spans="1:22" ht="60" x14ac:dyDescent="0.25">
      <c r="A833">
        <v>2132</v>
      </c>
      <c r="B833" s="3" t="s">
        <v>2133</v>
      </c>
      <c r="C833" s="3" t="s">
        <v>6242</v>
      </c>
      <c r="D833" s="6">
        <v>100000</v>
      </c>
      <c r="E833" s="8">
        <v>2112.9899999999998</v>
      </c>
      <c r="F833" t="s">
        <v>8220</v>
      </c>
      <c r="G833" t="s">
        <v>8223</v>
      </c>
      <c r="H833" t="s">
        <v>8245</v>
      </c>
      <c r="I833">
        <v>1391427692</v>
      </c>
      <c r="J833">
        <v>1388835692</v>
      </c>
      <c r="K833" t="b">
        <v>0</v>
      </c>
      <c r="L833">
        <v>99</v>
      </c>
      <c r="M833" t="b">
        <v>0</v>
      </c>
      <c r="N833" t="s">
        <v>8280</v>
      </c>
      <c r="O833" t="s">
        <v>8331</v>
      </c>
      <c r="P833" t="s">
        <v>8332</v>
      </c>
      <c r="Q833">
        <f t="shared" si="73"/>
        <v>2</v>
      </c>
      <c r="R833">
        <f t="shared" si="72"/>
        <v>21.34</v>
      </c>
      <c r="S833" s="12">
        <f t="shared" si="74"/>
        <v>41643.487175925926</v>
      </c>
      <c r="T833" s="12">
        <f t="shared" si="75"/>
        <v>41673.487175925926</v>
      </c>
      <c r="U833">
        <f t="shared" si="76"/>
        <v>2014</v>
      </c>
      <c r="V833" s="18">
        <f t="shared" si="77"/>
        <v>30</v>
      </c>
    </row>
    <row r="834" spans="1:22" ht="60" x14ac:dyDescent="0.25">
      <c r="A834">
        <v>2133</v>
      </c>
      <c r="B834" s="3" t="s">
        <v>2134</v>
      </c>
      <c r="C834" s="3" t="s">
        <v>6243</v>
      </c>
      <c r="D834" s="6">
        <v>1000</v>
      </c>
      <c r="E834" s="8">
        <v>16</v>
      </c>
      <c r="F834" t="s">
        <v>8220</v>
      </c>
      <c r="G834" t="s">
        <v>8223</v>
      </c>
      <c r="H834" t="s">
        <v>8245</v>
      </c>
      <c r="I834">
        <v>1303628340</v>
      </c>
      <c r="J834">
        <v>1300328399</v>
      </c>
      <c r="K834" t="b">
        <v>0</v>
      </c>
      <c r="L834">
        <v>3</v>
      </c>
      <c r="M834" t="b">
        <v>0</v>
      </c>
      <c r="N834" t="s">
        <v>8280</v>
      </c>
      <c r="O834" t="s">
        <v>8331</v>
      </c>
      <c r="P834" t="s">
        <v>8332</v>
      </c>
      <c r="Q834">
        <f t="shared" si="73"/>
        <v>2</v>
      </c>
      <c r="R834">
        <f t="shared" ref="R834:R897" si="78">IFERROR(ROUND(E834/L834,2),0)</f>
        <v>5.33</v>
      </c>
      <c r="S834" s="12">
        <f t="shared" si="74"/>
        <v>40619.097210648149</v>
      </c>
      <c r="T834" s="12">
        <f t="shared" si="75"/>
        <v>40657.290972222225</v>
      </c>
      <c r="U834">
        <f t="shared" si="76"/>
        <v>2011</v>
      </c>
      <c r="V834" s="18">
        <f t="shared" si="77"/>
        <v>38.193761574074081</v>
      </c>
    </row>
    <row r="835" spans="1:22" ht="45" x14ac:dyDescent="0.25">
      <c r="A835">
        <v>2134</v>
      </c>
      <c r="B835" s="3" t="s">
        <v>2135</v>
      </c>
      <c r="C835" s="3" t="s">
        <v>6244</v>
      </c>
      <c r="D835" s="6">
        <v>6000</v>
      </c>
      <c r="E835" s="8">
        <v>104</v>
      </c>
      <c r="F835" t="s">
        <v>8220</v>
      </c>
      <c r="G835" t="s">
        <v>8223</v>
      </c>
      <c r="H835" t="s">
        <v>8245</v>
      </c>
      <c r="I835">
        <v>1367097391</v>
      </c>
      <c r="J835">
        <v>1364505391</v>
      </c>
      <c r="K835" t="b">
        <v>0</v>
      </c>
      <c r="L835">
        <v>3</v>
      </c>
      <c r="M835" t="b">
        <v>0</v>
      </c>
      <c r="N835" t="s">
        <v>8280</v>
      </c>
      <c r="O835" t="s">
        <v>8331</v>
      </c>
      <c r="P835" t="s">
        <v>8332</v>
      </c>
      <c r="Q835">
        <f t="shared" ref="Q835:Q898" si="79">ROUND(E835/D835*100,0)</f>
        <v>2</v>
      </c>
      <c r="R835">
        <f t="shared" si="78"/>
        <v>34.67</v>
      </c>
      <c r="S835" s="12">
        <f t="shared" ref="S835:S898" si="80">(((J835/60)/60)/24)+DATE(1970,1,1)</f>
        <v>41361.886469907404</v>
      </c>
      <c r="T835" s="12">
        <f t="shared" ref="T835:T898" si="81">(((I835/60)/60)/24)+DATE(1970,1,1)</f>
        <v>41391.886469907404</v>
      </c>
      <c r="U835">
        <f t="shared" ref="U835:U898" si="82">YEAR(S835)</f>
        <v>2013</v>
      </c>
      <c r="V835" s="18">
        <f t="shared" ref="V835:V898" si="83">(I835-J835)/60/60/24</f>
        <v>30</v>
      </c>
    </row>
    <row r="836" spans="1:22" ht="60" x14ac:dyDescent="0.25">
      <c r="A836">
        <v>2135</v>
      </c>
      <c r="B836" s="3" t="s">
        <v>2136</v>
      </c>
      <c r="C836" s="3" t="s">
        <v>6245</v>
      </c>
      <c r="D836" s="6">
        <v>5000</v>
      </c>
      <c r="E836" s="8">
        <v>478</v>
      </c>
      <c r="F836" t="s">
        <v>8220</v>
      </c>
      <c r="G836" t="s">
        <v>8223</v>
      </c>
      <c r="H836" t="s">
        <v>8245</v>
      </c>
      <c r="I836">
        <v>1349392033</v>
      </c>
      <c r="J836">
        <v>1346800033</v>
      </c>
      <c r="K836" t="b">
        <v>0</v>
      </c>
      <c r="L836">
        <v>22</v>
      </c>
      <c r="M836" t="b">
        <v>0</v>
      </c>
      <c r="N836" t="s">
        <v>8280</v>
      </c>
      <c r="O836" t="s">
        <v>8331</v>
      </c>
      <c r="P836" t="s">
        <v>8332</v>
      </c>
      <c r="Q836">
        <f t="shared" si="79"/>
        <v>10</v>
      </c>
      <c r="R836">
        <f t="shared" si="78"/>
        <v>21.73</v>
      </c>
      <c r="S836" s="12">
        <f t="shared" si="80"/>
        <v>41156.963344907403</v>
      </c>
      <c r="T836" s="12">
        <f t="shared" si="81"/>
        <v>41186.963344907403</v>
      </c>
      <c r="U836">
        <f t="shared" si="82"/>
        <v>2012</v>
      </c>
      <c r="V836" s="18">
        <f t="shared" si="83"/>
        <v>30</v>
      </c>
    </row>
    <row r="837" spans="1:22" ht="45" x14ac:dyDescent="0.25">
      <c r="A837">
        <v>2136</v>
      </c>
      <c r="B837" s="3" t="s">
        <v>2137</v>
      </c>
      <c r="C837" s="3" t="s">
        <v>6246</v>
      </c>
      <c r="D837" s="6">
        <v>80000</v>
      </c>
      <c r="E837" s="8">
        <v>47.69</v>
      </c>
      <c r="F837" t="s">
        <v>8220</v>
      </c>
      <c r="G837" t="s">
        <v>8223</v>
      </c>
      <c r="H837" t="s">
        <v>8245</v>
      </c>
      <c r="I837">
        <v>1382184786</v>
      </c>
      <c r="J837">
        <v>1379592786</v>
      </c>
      <c r="K837" t="b">
        <v>0</v>
      </c>
      <c r="L837">
        <v>4</v>
      </c>
      <c r="M837" t="b">
        <v>0</v>
      </c>
      <c r="N837" t="s">
        <v>8280</v>
      </c>
      <c r="O837" t="s">
        <v>8331</v>
      </c>
      <c r="P837" t="s">
        <v>8332</v>
      </c>
      <c r="Q837">
        <f t="shared" si="79"/>
        <v>0</v>
      </c>
      <c r="R837">
        <f t="shared" si="78"/>
        <v>11.92</v>
      </c>
      <c r="S837" s="12">
        <f t="shared" si="80"/>
        <v>41536.509097222224</v>
      </c>
      <c r="T837" s="12">
        <f t="shared" si="81"/>
        <v>41566.509097222224</v>
      </c>
      <c r="U837">
        <f t="shared" si="82"/>
        <v>2013</v>
      </c>
      <c r="V837" s="18">
        <f t="shared" si="83"/>
        <v>30</v>
      </c>
    </row>
    <row r="838" spans="1:22" ht="45" x14ac:dyDescent="0.25">
      <c r="A838">
        <v>2137</v>
      </c>
      <c r="B838" s="3" t="s">
        <v>2138</v>
      </c>
      <c r="C838" s="3" t="s">
        <v>6247</v>
      </c>
      <c r="D838" s="6">
        <v>50000</v>
      </c>
      <c r="E838" s="8">
        <v>14203</v>
      </c>
      <c r="F838" t="s">
        <v>8220</v>
      </c>
      <c r="G838" t="s">
        <v>8228</v>
      </c>
      <c r="H838" t="s">
        <v>8250</v>
      </c>
      <c r="I838">
        <v>1417804229</v>
      </c>
      <c r="J838">
        <v>1415212229</v>
      </c>
      <c r="K838" t="b">
        <v>0</v>
      </c>
      <c r="L838">
        <v>534</v>
      </c>
      <c r="M838" t="b">
        <v>0</v>
      </c>
      <c r="N838" t="s">
        <v>8280</v>
      </c>
      <c r="O838" t="s">
        <v>8331</v>
      </c>
      <c r="P838" t="s">
        <v>8332</v>
      </c>
      <c r="Q838">
        <f t="shared" si="79"/>
        <v>28</v>
      </c>
      <c r="R838">
        <f t="shared" si="78"/>
        <v>26.6</v>
      </c>
      <c r="S838" s="12">
        <f t="shared" si="80"/>
        <v>41948.771168981482</v>
      </c>
      <c r="T838" s="12">
        <f t="shared" si="81"/>
        <v>41978.771168981482</v>
      </c>
      <c r="U838">
        <f t="shared" si="82"/>
        <v>2014</v>
      </c>
      <c r="V838" s="18">
        <f t="shared" si="83"/>
        <v>30</v>
      </c>
    </row>
    <row r="839" spans="1:22" ht="45" x14ac:dyDescent="0.25">
      <c r="A839">
        <v>2138</v>
      </c>
      <c r="B839" s="3" t="s">
        <v>2139</v>
      </c>
      <c r="C839" s="3" t="s">
        <v>6248</v>
      </c>
      <c r="D839" s="6">
        <v>1000</v>
      </c>
      <c r="E839" s="8">
        <v>128</v>
      </c>
      <c r="F839" t="s">
        <v>8220</v>
      </c>
      <c r="G839" t="s">
        <v>8224</v>
      </c>
      <c r="H839" t="s">
        <v>8246</v>
      </c>
      <c r="I839">
        <v>1383959939</v>
      </c>
      <c r="J839">
        <v>1381364339</v>
      </c>
      <c r="K839" t="b">
        <v>0</v>
      </c>
      <c r="L839">
        <v>12</v>
      </c>
      <c r="M839" t="b">
        <v>0</v>
      </c>
      <c r="N839" t="s">
        <v>8280</v>
      </c>
      <c r="O839" t="s">
        <v>8331</v>
      </c>
      <c r="P839" t="s">
        <v>8332</v>
      </c>
      <c r="Q839">
        <f t="shared" si="79"/>
        <v>13</v>
      </c>
      <c r="R839">
        <f t="shared" si="78"/>
        <v>10.67</v>
      </c>
      <c r="S839" s="12">
        <f t="shared" si="80"/>
        <v>41557.013182870374</v>
      </c>
      <c r="T839" s="12">
        <f t="shared" si="81"/>
        <v>41587.054849537039</v>
      </c>
      <c r="U839">
        <f t="shared" si="82"/>
        <v>2013</v>
      </c>
      <c r="V839" s="18">
        <f t="shared" si="83"/>
        <v>30.041666666666668</v>
      </c>
    </row>
    <row r="840" spans="1:22" ht="60" x14ac:dyDescent="0.25">
      <c r="A840">
        <v>2139</v>
      </c>
      <c r="B840" s="3" t="s">
        <v>2140</v>
      </c>
      <c r="C840" s="3" t="s">
        <v>6249</v>
      </c>
      <c r="D840" s="6">
        <v>30000</v>
      </c>
      <c r="E840" s="8">
        <v>1626</v>
      </c>
      <c r="F840" t="s">
        <v>8220</v>
      </c>
      <c r="G840" t="s">
        <v>8223</v>
      </c>
      <c r="H840" t="s">
        <v>8245</v>
      </c>
      <c r="I840">
        <v>1478196008</v>
      </c>
      <c r="J840">
        <v>1475604008</v>
      </c>
      <c r="K840" t="b">
        <v>0</v>
      </c>
      <c r="L840">
        <v>56</v>
      </c>
      <c r="M840" t="b">
        <v>0</v>
      </c>
      <c r="N840" t="s">
        <v>8280</v>
      </c>
      <c r="O840" t="s">
        <v>8331</v>
      </c>
      <c r="P840" t="s">
        <v>8332</v>
      </c>
      <c r="Q840">
        <f t="shared" si="79"/>
        <v>5</v>
      </c>
      <c r="R840">
        <f t="shared" si="78"/>
        <v>29.04</v>
      </c>
      <c r="S840" s="12">
        <f t="shared" si="80"/>
        <v>42647.750092592592</v>
      </c>
      <c r="T840" s="12">
        <f t="shared" si="81"/>
        <v>42677.750092592592</v>
      </c>
      <c r="U840">
        <f t="shared" si="82"/>
        <v>2016</v>
      </c>
      <c r="V840" s="18">
        <f t="shared" si="83"/>
        <v>30</v>
      </c>
    </row>
    <row r="841" spans="1:22" ht="60" x14ac:dyDescent="0.25">
      <c r="A841">
        <v>2140</v>
      </c>
      <c r="B841" s="3" t="s">
        <v>2141</v>
      </c>
      <c r="C841" s="3" t="s">
        <v>6250</v>
      </c>
      <c r="D841" s="6">
        <v>500000</v>
      </c>
      <c r="E841" s="8">
        <v>560</v>
      </c>
      <c r="F841" t="s">
        <v>8220</v>
      </c>
      <c r="G841" t="s">
        <v>8223</v>
      </c>
      <c r="H841" t="s">
        <v>8245</v>
      </c>
      <c r="I841">
        <v>1357934424</v>
      </c>
      <c r="J841">
        <v>1355342424</v>
      </c>
      <c r="K841" t="b">
        <v>0</v>
      </c>
      <c r="L841">
        <v>11</v>
      </c>
      <c r="M841" t="b">
        <v>0</v>
      </c>
      <c r="N841" t="s">
        <v>8280</v>
      </c>
      <c r="O841" t="s">
        <v>8331</v>
      </c>
      <c r="P841" t="s">
        <v>8332</v>
      </c>
      <c r="Q841">
        <f t="shared" si="79"/>
        <v>0</v>
      </c>
      <c r="R841">
        <f t="shared" si="78"/>
        <v>50.91</v>
      </c>
      <c r="S841" s="12">
        <f t="shared" si="80"/>
        <v>41255.833611111113</v>
      </c>
      <c r="T841" s="12">
        <f t="shared" si="81"/>
        <v>41285.833611111113</v>
      </c>
      <c r="U841">
        <f t="shared" si="82"/>
        <v>2012</v>
      </c>
      <c r="V841" s="18">
        <f t="shared" si="83"/>
        <v>30</v>
      </c>
    </row>
    <row r="842" spans="1:22" ht="60" x14ac:dyDescent="0.25">
      <c r="A842">
        <v>2141</v>
      </c>
      <c r="B842" s="3" t="s">
        <v>2142</v>
      </c>
      <c r="C842" s="3" t="s">
        <v>6251</v>
      </c>
      <c r="D842" s="6">
        <v>15000</v>
      </c>
      <c r="E842" s="8">
        <v>0</v>
      </c>
      <c r="F842" t="s">
        <v>8220</v>
      </c>
      <c r="G842" t="s">
        <v>8223</v>
      </c>
      <c r="H842" t="s">
        <v>8245</v>
      </c>
      <c r="I842">
        <v>1415947159</v>
      </c>
      <c r="J842">
        <v>1413351559</v>
      </c>
      <c r="K842" t="b">
        <v>0</v>
      </c>
      <c r="L842">
        <v>0</v>
      </c>
      <c r="M842" t="b">
        <v>0</v>
      </c>
      <c r="N842" t="s">
        <v>8280</v>
      </c>
      <c r="O842" t="s">
        <v>8331</v>
      </c>
      <c r="P842" t="s">
        <v>8332</v>
      </c>
      <c r="Q842">
        <f t="shared" si="79"/>
        <v>0</v>
      </c>
      <c r="R842">
        <f t="shared" si="78"/>
        <v>0</v>
      </c>
      <c r="S842" s="12">
        <f t="shared" si="80"/>
        <v>41927.235636574071</v>
      </c>
      <c r="T842" s="12">
        <f t="shared" si="81"/>
        <v>41957.277303240742</v>
      </c>
      <c r="U842">
        <f t="shared" si="82"/>
        <v>2014</v>
      </c>
      <c r="V842" s="18">
        <f t="shared" si="83"/>
        <v>30.041666666666668</v>
      </c>
    </row>
    <row r="843" spans="1:22" ht="60" x14ac:dyDescent="0.25">
      <c r="A843">
        <v>2142</v>
      </c>
      <c r="B843" s="3" t="s">
        <v>2143</v>
      </c>
      <c r="C843" s="3" t="s">
        <v>6252</v>
      </c>
      <c r="D843" s="6">
        <v>10500</v>
      </c>
      <c r="E843" s="8">
        <v>601</v>
      </c>
      <c r="F843" t="s">
        <v>8220</v>
      </c>
      <c r="G843" t="s">
        <v>8235</v>
      </c>
      <c r="H843" t="s">
        <v>8248</v>
      </c>
      <c r="I843">
        <v>1451494210</v>
      </c>
      <c r="J843">
        <v>1449075010</v>
      </c>
      <c r="K843" t="b">
        <v>0</v>
      </c>
      <c r="L843">
        <v>12</v>
      </c>
      <c r="M843" t="b">
        <v>0</v>
      </c>
      <c r="N843" t="s">
        <v>8280</v>
      </c>
      <c r="O843" t="s">
        <v>8331</v>
      </c>
      <c r="P843" t="s">
        <v>8332</v>
      </c>
      <c r="Q843">
        <f t="shared" si="79"/>
        <v>6</v>
      </c>
      <c r="R843">
        <f t="shared" si="78"/>
        <v>50.08</v>
      </c>
      <c r="S843" s="12">
        <f t="shared" si="80"/>
        <v>42340.701504629629</v>
      </c>
      <c r="T843" s="12">
        <f t="shared" si="81"/>
        <v>42368.701504629629</v>
      </c>
      <c r="U843">
        <f t="shared" si="82"/>
        <v>2015</v>
      </c>
      <c r="V843" s="18">
        <f t="shared" si="83"/>
        <v>28</v>
      </c>
    </row>
    <row r="844" spans="1:22" ht="60" x14ac:dyDescent="0.25">
      <c r="A844">
        <v>2143</v>
      </c>
      <c r="B844" s="3" t="s">
        <v>2144</v>
      </c>
      <c r="C844" s="3" t="s">
        <v>6253</v>
      </c>
      <c r="D844" s="6">
        <v>2000</v>
      </c>
      <c r="E844" s="8">
        <v>225</v>
      </c>
      <c r="F844" t="s">
        <v>8220</v>
      </c>
      <c r="G844" t="s">
        <v>8223</v>
      </c>
      <c r="H844" t="s">
        <v>8245</v>
      </c>
      <c r="I844">
        <v>1279738800</v>
      </c>
      <c r="J844">
        <v>1275599812</v>
      </c>
      <c r="K844" t="b">
        <v>0</v>
      </c>
      <c r="L844">
        <v>5</v>
      </c>
      <c r="M844" t="b">
        <v>0</v>
      </c>
      <c r="N844" t="s">
        <v>8280</v>
      </c>
      <c r="O844" t="s">
        <v>8331</v>
      </c>
      <c r="P844" t="s">
        <v>8332</v>
      </c>
      <c r="Q844">
        <f t="shared" si="79"/>
        <v>11</v>
      </c>
      <c r="R844">
        <f t="shared" si="78"/>
        <v>45</v>
      </c>
      <c r="S844" s="12">
        <f t="shared" si="80"/>
        <v>40332.886712962965</v>
      </c>
      <c r="T844" s="12">
        <f t="shared" si="81"/>
        <v>40380.791666666664</v>
      </c>
      <c r="U844">
        <f t="shared" si="82"/>
        <v>2010</v>
      </c>
      <c r="V844" s="18">
        <f t="shared" si="83"/>
        <v>47.904953703703704</v>
      </c>
    </row>
    <row r="845" spans="1:22" ht="45" x14ac:dyDescent="0.25">
      <c r="A845">
        <v>2144</v>
      </c>
      <c r="B845" s="3" t="s">
        <v>2145</v>
      </c>
      <c r="C845" s="3" t="s">
        <v>6254</v>
      </c>
      <c r="D845" s="6">
        <v>35500</v>
      </c>
      <c r="E845" s="8">
        <v>607</v>
      </c>
      <c r="F845" t="s">
        <v>8220</v>
      </c>
      <c r="G845" t="s">
        <v>8223</v>
      </c>
      <c r="H845" t="s">
        <v>8245</v>
      </c>
      <c r="I845">
        <v>1379164040</v>
      </c>
      <c r="J845">
        <v>1376399240</v>
      </c>
      <c r="K845" t="b">
        <v>0</v>
      </c>
      <c r="L845">
        <v>24</v>
      </c>
      <c r="M845" t="b">
        <v>0</v>
      </c>
      <c r="N845" t="s">
        <v>8280</v>
      </c>
      <c r="O845" t="s">
        <v>8331</v>
      </c>
      <c r="P845" t="s">
        <v>8332</v>
      </c>
      <c r="Q845">
        <f t="shared" si="79"/>
        <v>2</v>
      </c>
      <c r="R845">
        <f t="shared" si="78"/>
        <v>25.29</v>
      </c>
      <c r="S845" s="12">
        <f t="shared" si="80"/>
        <v>41499.546759259261</v>
      </c>
      <c r="T845" s="12">
        <f t="shared" si="81"/>
        <v>41531.546759259261</v>
      </c>
      <c r="U845">
        <f t="shared" si="82"/>
        <v>2013</v>
      </c>
      <c r="V845" s="18">
        <f t="shared" si="83"/>
        <v>32</v>
      </c>
    </row>
    <row r="846" spans="1:22" ht="60" x14ac:dyDescent="0.25">
      <c r="A846">
        <v>2145</v>
      </c>
      <c r="B846" s="3" t="s">
        <v>2146</v>
      </c>
      <c r="C846" s="3" t="s">
        <v>6255</v>
      </c>
      <c r="D846" s="6">
        <v>15000</v>
      </c>
      <c r="E846" s="8">
        <v>4565</v>
      </c>
      <c r="F846" t="s">
        <v>8220</v>
      </c>
      <c r="G846" t="s">
        <v>8223</v>
      </c>
      <c r="H846" t="s">
        <v>8245</v>
      </c>
      <c r="I846">
        <v>1385534514</v>
      </c>
      <c r="J846">
        <v>1382938914</v>
      </c>
      <c r="K846" t="b">
        <v>0</v>
      </c>
      <c r="L846">
        <v>89</v>
      </c>
      <c r="M846" t="b">
        <v>0</v>
      </c>
      <c r="N846" t="s">
        <v>8280</v>
      </c>
      <c r="O846" t="s">
        <v>8331</v>
      </c>
      <c r="P846" t="s">
        <v>8332</v>
      </c>
      <c r="Q846">
        <f t="shared" si="79"/>
        <v>30</v>
      </c>
      <c r="R846">
        <f t="shared" si="78"/>
        <v>51.29</v>
      </c>
      <c r="S846" s="12">
        <f t="shared" si="80"/>
        <v>41575.237430555557</v>
      </c>
      <c r="T846" s="12">
        <f t="shared" si="81"/>
        <v>41605.279097222221</v>
      </c>
      <c r="U846">
        <f t="shared" si="82"/>
        <v>2013</v>
      </c>
      <c r="V846" s="18">
        <f t="shared" si="83"/>
        <v>30.041666666666668</v>
      </c>
    </row>
    <row r="847" spans="1:22" ht="60" x14ac:dyDescent="0.25">
      <c r="A847">
        <v>2146</v>
      </c>
      <c r="B847" s="3" t="s">
        <v>2147</v>
      </c>
      <c r="C847" s="3" t="s">
        <v>6256</v>
      </c>
      <c r="D847" s="6">
        <v>5000</v>
      </c>
      <c r="E847" s="8">
        <v>1</v>
      </c>
      <c r="F847" t="s">
        <v>8220</v>
      </c>
      <c r="G847" t="s">
        <v>8223</v>
      </c>
      <c r="H847" t="s">
        <v>8245</v>
      </c>
      <c r="I847">
        <v>1455207510</v>
      </c>
      <c r="J847">
        <v>1453997910</v>
      </c>
      <c r="K847" t="b">
        <v>0</v>
      </c>
      <c r="L847">
        <v>1</v>
      </c>
      <c r="M847" t="b">
        <v>0</v>
      </c>
      <c r="N847" t="s">
        <v>8280</v>
      </c>
      <c r="O847" t="s">
        <v>8331</v>
      </c>
      <c r="P847" t="s">
        <v>8332</v>
      </c>
      <c r="Q847">
        <f t="shared" si="79"/>
        <v>0</v>
      </c>
      <c r="R847">
        <f t="shared" si="78"/>
        <v>1</v>
      </c>
      <c r="S847" s="12">
        <f t="shared" si="80"/>
        <v>42397.679513888885</v>
      </c>
      <c r="T847" s="12">
        <f t="shared" si="81"/>
        <v>42411.679513888885</v>
      </c>
      <c r="U847">
        <f t="shared" si="82"/>
        <v>2016</v>
      </c>
      <c r="V847" s="18">
        <f t="shared" si="83"/>
        <v>14</v>
      </c>
    </row>
    <row r="848" spans="1:22" x14ac:dyDescent="0.25">
      <c r="A848">
        <v>2147</v>
      </c>
      <c r="B848" s="3" t="s">
        <v>2148</v>
      </c>
      <c r="C848" s="3" t="s">
        <v>6257</v>
      </c>
      <c r="D848" s="6">
        <v>390000</v>
      </c>
      <c r="E848" s="8">
        <v>2716</v>
      </c>
      <c r="F848" t="s">
        <v>8220</v>
      </c>
      <c r="G848" t="s">
        <v>8223</v>
      </c>
      <c r="H848" t="s">
        <v>8245</v>
      </c>
      <c r="I848">
        <v>1416125148</v>
      </c>
      <c r="J848">
        <v>1413356748</v>
      </c>
      <c r="K848" t="b">
        <v>0</v>
      </c>
      <c r="L848">
        <v>55</v>
      </c>
      <c r="M848" t="b">
        <v>0</v>
      </c>
      <c r="N848" t="s">
        <v>8280</v>
      </c>
      <c r="O848" t="s">
        <v>8331</v>
      </c>
      <c r="P848" t="s">
        <v>8332</v>
      </c>
      <c r="Q848">
        <f t="shared" si="79"/>
        <v>1</v>
      </c>
      <c r="R848">
        <f t="shared" si="78"/>
        <v>49.38</v>
      </c>
      <c r="S848" s="12">
        <f t="shared" si="80"/>
        <v>41927.295694444445</v>
      </c>
      <c r="T848" s="12">
        <f t="shared" si="81"/>
        <v>41959.337361111116</v>
      </c>
      <c r="U848">
        <f t="shared" si="82"/>
        <v>2014</v>
      </c>
      <c r="V848" s="18">
        <f t="shared" si="83"/>
        <v>32.041666666666664</v>
      </c>
    </row>
    <row r="849" spans="1:22" ht="60" x14ac:dyDescent="0.25">
      <c r="A849">
        <v>2148</v>
      </c>
      <c r="B849" s="3" t="s">
        <v>2149</v>
      </c>
      <c r="C849" s="3" t="s">
        <v>6258</v>
      </c>
      <c r="D849" s="6">
        <v>100</v>
      </c>
      <c r="E849" s="8">
        <v>2</v>
      </c>
      <c r="F849" t="s">
        <v>8220</v>
      </c>
      <c r="G849" t="s">
        <v>8224</v>
      </c>
      <c r="H849" t="s">
        <v>8246</v>
      </c>
      <c r="I849">
        <v>1427992582</v>
      </c>
      <c r="J849">
        <v>1425404182</v>
      </c>
      <c r="K849" t="b">
        <v>0</v>
      </c>
      <c r="L849">
        <v>2</v>
      </c>
      <c r="M849" t="b">
        <v>0</v>
      </c>
      <c r="N849" t="s">
        <v>8280</v>
      </c>
      <c r="O849" t="s">
        <v>8331</v>
      </c>
      <c r="P849" t="s">
        <v>8332</v>
      </c>
      <c r="Q849">
        <f t="shared" si="79"/>
        <v>2</v>
      </c>
      <c r="R849">
        <f t="shared" si="78"/>
        <v>1</v>
      </c>
      <c r="S849" s="12">
        <f t="shared" si="80"/>
        <v>42066.733587962968</v>
      </c>
      <c r="T849" s="12">
        <f t="shared" si="81"/>
        <v>42096.691921296297</v>
      </c>
      <c r="U849">
        <f t="shared" si="82"/>
        <v>2015</v>
      </c>
      <c r="V849" s="18">
        <f t="shared" si="83"/>
        <v>29.958333333333332</v>
      </c>
    </row>
    <row r="850" spans="1:22" ht="60" x14ac:dyDescent="0.25">
      <c r="A850">
        <v>2149</v>
      </c>
      <c r="B850" s="3" t="s">
        <v>2150</v>
      </c>
      <c r="C850" s="3" t="s">
        <v>6259</v>
      </c>
      <c r="D850" s="6">
        <v>2000</v>
      </c>
      <c r="E850" s="8">
        <v>0</v>
      </c>
      <c r="F850" t="s">
        <v>8220</v>
      </c>
      <c r="G850" t="s">
        <v>8223</v>
      </c>
      <c r="H850" t="s">
        <v>8245</v>
      </c>
      <c r="I850">
        <v>1280534400</v>
      </c>
      <c r="J850">
        <v>1277512556</v>
      </c>
      <c r="K850" t="b">
        <v>0</v>
      </c>
      <c r="L850">
        <v>0</v>
      </c>
      <c r="M850" t="b">
        <v>0</v>
      </c>
      <c r="N850" t="s">
        <v>8280</v>
      </c>
      <c r="O850" t="s">
        <v>8331</v>
      </c>
      <c r="P850" t="s">
        <v>8332</v>
      </c>
      <c r="Q850">
        <f t="shared" si="79"/>
        <v>0</v>
      </c>
      <c r="R850">
        <f t="shared" si="78"/>
        <v>0</v>
      </c>
      <c r="S850" s="12">
        <f t="shared" si="80"/>
        <v>40355.024953703702</v>
      </c>
      <c r="T850" s="12">
        <f t="shared" si="81"/>
        <v>40390</v>
      </c>
      <c r="U850">
        <f t="shared" si="82"/>
        <v>2010</v>
      </c>
      <c r="V850" s="18">
        <f t="shared" si="83"/>
        <v>34.975046296296291</v>
      </c>
    </row>
    <row r="851" spans="1:22" x14ac:dyDescent="0.25">
      <c r="A851">
        <v>2150</v>
      </c>
      <c r="B851" s="3" t="s">
        <v>2151</v>
      </c>
      <c r="C851" s="3" t="s">
        <v>6260</v>
      </c>
      <c r="D851" s="6">
        <v>50000</v>
      </c>
      <c r="E851" s="8">
        <v>405</v>
      </c>
      <c r="F851" t="s">
        <v>8220</v>
      </c>
      <c r="G851" t="s">
        <v>8233</v>
      </c>
      <c r="H851" t="s">
        <v>8253</v>
      </c>
      <c r="I851">
        <v>1468392599</v>
      </c>
      <c r="J851">
        <v>1465800599</v>
      </c>
      <c r="K851" t="b">
        <v>0</v>
      </c>
      <c r="L851">
        <v>4</v>
      </c>
      <c r="M851" t="b">
        <v>0</v>
      </c>
      <c r="N851" t="s">
        <v>8280</v>
      </c>
      <c r="O851" t="s">
        <v>8331</v>
      </c>
      <c r="P851" t="s">
        <v>8332</v>
      </c>
      <c r="Q851">
        <f t="shared" si="79"/>
        <v>1</v>
      </c>
      <c r="R851">
        <f t="shared" si="78"/>
        <v>101.25</v>
      </c>
      <c r="S851" s="12">
        <f t="shared" si="80"/>
        <v>42534.284710648149</v>
      </c>
      <c r="T851" s="12">
        <f t="shared" si="81"/>
        <v>42564.284710648149</v>
      </c>
      <c r="U851">
        <f t="shared" si="82"/>
        <v>2016</v>
      </c>
      <c r="V851" s="18">
        <f t="shared" si="83"/>
        <v>30</v>
      </c>
    </row>
    <row r="852" spans="1:22" ht="60" x14ac:dyDescent="0.25">
      <c r="A852">
        <v>2151</v>
      </c>
      <c r="B852" s="3" t="s">
        <v>2152</v>
      </c>
      <c r="C852" s="3" t="s">
        <v>6261</v>
      </c>
      <c r="D852" s="6">
        <v>45000</v>
      </c>
      <c r="E852" s="8">
        <v>118</v>
      </c>
      <c r="F852" t="s">
        <v>8220</v>
      </c>
      <c r="G852" t="s">
        <v>8223</v>
      </c>
      <c r="H852" t="s">
        <v>8245</v>
      </c>
      <c r="I852">
        <v>1467231614</v>
      </c>
      <c r="J852">
        <v>1464639614</v>
      </c>
      <c r="K852" t="b">
        <v>0</v>
      </c>
      <c r="L852">
        <v>6</v>
      </c>
      <c r="M852" t="b">
        <v>0</v>
      </c>
      <c r="N852" t="s">
        <v>8280</v>
      </c>
      <c r="O852" t="s">
        <v>8331</v>
      </c>
      <c r="P852" t="s">
        <v>8332</v>
      </c>
      <c r="Q852">
        <f t="shared" si="79"/>
        <v>0</v>
      </c>
      <c r="R852">
        <f t="shared" si="78"/>
        <v>19.670000000000002</v>
      </c>
      <c r="S852" s="12">
        <f t="shared" si="80"/>
        <v>42520.847384259265</v>
      </c>
      <c r="T852" s="12">
        <f t="shared" si="81"/>
        <v>42550.847384259265</v>
      </c>
      <c r="U852">
        <f t="shared" si="82"/>
        <v>2016</v>
      </c>
      <c r="V852" s="18">
        <f t="shared" si="83"/>
        <v>30</v>
      </c>
    </row>
    <row r="853" spans="1:22" ht="60" x14ac:dyDescent="0.25">
      <c r="A853">
        <v>2152</v>
      </c>
      <c r="B853" s="3" t="s">
        <v>2153</v>
      </c>
      <c r="C853" s="3" t="s">
        <v>6262</v>
      </c>
      <c r="D853" s="6">
        <v>30000</v>
      </c>
      <c r="E853" s="8">
        <v>50</v>
      </c>
      <c r="F853" t="s">
        <v>8220</v>
      </c>
      <c r="G853" t="s">
        <v>8223</v>
      </c>
      <c r="H853" t="s">
        <v>8245</v>
      </c>
      <c r="I853">
        <v>1394909909</v>
      </c>
      <c r="J853">
        <v>1392321509</v>
      </c>
      <c r="K853" t="b">
        <v>0</v>
      </c>
      <c r="L853">
        <v>4</v>
      </c>
      <c r="M853" t="b">
        <v>0</v>
      </c>
      <c r="N853" t="s">
        <v>8280</v>
      </c>
      <c r="O853" t="s">
        <v>8331</v>
      </c>
      <c r="P853" t="s">
        <v>8332</v>
      </c>
      <c r="Q853">
        <f t="shared" si="79"/>
        <v>0</v>
      </c>
      <c r="R853">
        <f t="shared" si="78"/>
        <v>12.5</v>
      </c>
      <c r="S853" s="12">
        <f t="shared" si="80"/>
        <v>41683.832280092596</v>
      </c>
      <c r="T853" s="12">
        <f t="shared" si="81"/>
        <v>41713.790613425925</v>
      </c>
      <c r="U853">
        <f t="shared" si="82"/>
        <v>2014</v>
      </c>
      <c r="V853" s="18">
        <f t="shared" si="83"/>
        <v>29.958333333333332</v>
      </c>
    </row>
    <row r="854" spans="1:22" ht="60" x14ac:dyDescent="0.25">
      <c r="A854">
        <v>2153</v>
      </c>
      <c r="B854" s="3" t="s">
        <v>2154</v>
      </c>
      <c r="C854" s="3" t="s">
        <v>6263</v>
      </c>
      <c r="D854" s="6">
        <v>372625</v>
      </c>
      <c r="E854" s="8">
        <v>34</v>
      </c>
      <c r="F854" t="s">
        <v>8220</v>
      </c>
      <c r="G854" t="s">
        <v>8223</v>
      </c>
      <c r="H854" t="s">
        <v>8245</v>
      </c>
      <c r="I854">
        <v>1420876740</v>
      </c>
      <c r="J854">
        <v>1417470718</v>
      </c>
      <c r="K854" t="b">
        <v>0</v>
      </c>
      <c r="L854">
        <v>4</v>
      </c>
      <c r="M854" t="b">
        <v>0</v>
      </c>
      <c r="N854" t="s">
        <v>8280</v>
      </c>
      <c r="O854" t="s">
        <v>8331</v>
      </c>
      <c r="P854" t="s">
        <v>8332</v>
      </c>
      <c r="Q854">
        <f t="shared" si="79"/>
        <v>0</v>
      </c>
      <c r="R854">
        <f t="shared" si="78"/>
        <v>8.5</v>
      </c>
      <c r="S854" s="12">
        <f t="shared" si="80"/>
        <v>41974.911087962959</v>
      </c>
      <c r="T854" s="12">
        <f t="shared" si="81"/>
        <v>42014.332638888889</v>
      </c>
      <c r="U854">
        <f t="shared" si="82"/>
        <v>2014</v>
      </c>
      <c r="V854" s="18">
        <f t="shared" si="83"/>
        <v>39.421550925925928</v>
      </c>
    </row>
    <row r="855" spans="1:22" ht="30" x14ac:dyDescent="0.25">
      <c r="A855">
        <v>2154</v>
      </c>
      <c r="B855" s="3" t="s">
        <v>2155</v>
      </c>
      <c r="C855" s="3" t="s">
        <v>6264</v>
      </c>
      <c r="D855" s="6">
        <v>250</v>
      </c>
      <c r="E855" s="8">
        <v>2</v>
      </c>
      <c r="F855" t="s">
        <v>8220</v>
      </c>
      <c r="G855" t="s">
        <v>8223</v>
      </c>
      <c r="H855" t="s">
        <v>8245</v>
      </c>
      <c r="I855">
        <v>1390921827</v>
      </c>
      <c r="J855">
        <v>1389193827</v>
      </c>
      <c r="K855" t="b">
        <v>0</v>
      </c>
      <c r="L855">
        <v>2</v>
      </c>
      <c r="M855" t="b">
        <v>0</v>
      </c>
      <c r="N855" t="s">
        <v>8280</v>
      </c>
      <c r="O855" t="s">
        <v>8331</v>
      </c>
      <c r="P855" t="s">
        <v>8332</v>
      </c>
      <c r="Q855">
        <f t="shared" si="79"/>
        <v>1</v>
      </c>
      <c r="R855">
        <f t="shared" si="78"/>
        <v>1</v>
      </c>
      <c r="S855" s="12">
        <f t="shared" si="80"/>
        <v>41647.632256944446</v>
      </c>
      <c r="T855" s="12">
        <f t="shared" si="81"/>
        <v>41667.632256944446</v>
      </c>
      <c r="U855">
        <f t="shared" si="82"/>
        <v>2014</v>
      </c>
      <c r="V855" s="18">
        <f t="shared" si="83"/>
        <v>20</v>
      </c>
    </row>
    <row r="856" spans="1:22" ht="45" x14ac:dyDescent="0.25">
      <c r="A856">
        <v>2155</v>
      </c>
      <c r="B856" s="3" t="s">
        <v>2156</v>
      </c>
      <c r="C856" s="3" t="s">
        <v>6265</v>
      </c>
      <c r="D856" s="6">
        <v>5000</v>
      </c>
      <c r="E856" s="8">
        <v>115</v>
      </c>
      <c r="F856" t="s">
        <v>8220</v>
      </c>
      <c r="G856" t="s">
        <v>8224</v>
      </c>
      <c r="H856" t="s">
        <v>8246</v>
      </c>
      <c r="I856">
        <v>1459443385</v>
      </c>
      <c r="J856">
        <v>1456854985</v>
      </c>
      <c r="K856" t="b">
        <v>0</v>
      </c>
      <c r="L856">
        <v>5</v>
      </c>
      <c r="M856" t="b">
        <v>0</v>
      </c>
      <c r="N856" t="s">
        <v>8280</v>
      </c>
      <c r="O856" t="s">
        <v>8331</v>
      </c>
      <c r="P856" t="s">
        <v>8332</v>
      </c>
      <c r="Q856">
        <f t="shared" si="79"/>
        <v>2</v>
      </c>
      <c r="R856">
        <f t="shared" si="78"/>
        <v>23</v>
      </c>
      <c r="S856" s="12">
        <f t="shared" si="80"/>
        <v>42430.747511574074</v>
      </c>
      <c r="T856" s="12">
        <f t="shared" si="81"/>
        <v>42460.70584490741</v>
      </c>
      <c r="U856">
        <f t="shared" si="82"/>
        <v>2016</v>
      </c>
      <c r="V856" s="18">
        <f t="shared" si="83"/>
        <v>29.958333333333332</v>
      </c>
    </row>
    <row r="857" spans="1:22" ht="45" x14ac:dyDescent="0.25">
      <c r="A857">
        <v>2156</v>
      </c>
      <c r="B857" s="3" t="s">
        <v>2157</v>
      </c>
      <c r="C857" s="3" t="s">
        <v>6266</v>
      </c>
      <c r="D857" s="6">
        <v>56000</v>
      </c>
      <c r="E857" s="8">
        <v>1493</v>
      </c>
      <c r="F857" t="s">
        <v>8220</v>
      </c>
      <c r="G857" t="s">
        <v>8223</v>
      </c>
      <c r="H857" t="s">
        <v>8245</v>
      </c>
      <c r="I857">
        <v>1379363406</v>
      </c>
      <c r="J857">
        <v>1375475406</v>
      </c>
      <c r="K857" t="b">
        <v>0</v>
      </c>
      <c r="L857">
        <v>83</v>
      </c>
      <c r="M857" t="b">
        <v>0</v>
      </c>
      <c r="N857" t="s">
        <v>8280</v>
      </c>
      <c r="O857" t="s">
        <v>8331</v>
      </c>
      <c r="P857" t="s">
        <v>8332</v>
      </c>
      <c r="Q857">
        <f t="shared" si="79"/>
        <v>3</v>
      </c>
      <c r="R857">
        <f t="shared" si="78"/>
        <v>17.989999999999998</v>
      </c>
      <c r="S857" s="12">
        <f t="shared" si="80"/>
        <v>41488.85423611111</v>
      </c>
      <c r="T857" s="12">
        <f t="shared" si="81"/>
        <v>41533.85423611111</v>
      </c>
      <c r="U857">
        <f t="shared" si="82"/>
        <v>2013</v>
      </c>
      <c r="V857" s="18">
        <f t="shared" si="83"/>
        <v>45</v>
      </c>
    </row>
    <row r="858" spans="1:22" ht="30" x14ac:dyDescent="0.25">
      <c r="A858">
        <v>2157</v>
      </c>
      <c r="B858" s="3" t="s">
        <v>2158</v>
      </c>
      <c r="C858" s="3" t="s">
        <v>6267</v>
      </c>
      <c r="D858" s="6">
        <v>75000</v>
      </c>
      <c r="E858" s="8">
        <v>21144</v>
      </c>
      <c r="F858" t="s">
        <v>8220</v>
      </c>
      <c r="G858" t="s">
        <v>8223</v>
      </c>
      <c r="H858" t="s">
        <v>8245</v>
      </c>
      <c r="I858">
        <v>1482479940</v>
      </c>
      <c r="J858">
        <v>1479684783</v>
      </c>
      <c r="K858" t="b">
        <v>0</v>
      </c>
      <c r="L858">
        <v>57</v>
      </c>
      <c r="M858" t="b">
        <v>0</v>
      </c>
      <c r="N858" t="s">
        <v>8280</v>
      </c>
      <c r="O858" t="s">
        <v>8331</v>
      </c>
      <c r="P858" t="s">
        <v>8332</v>
      </c>
      <c r="Q858">
        <f t="shared" si="79"/>
        <v>28</v>
      </c>
      <c r="R858">
        <f t="shared" si="78"/>
        <v>370.95</v>
      </c>
      <c r="S858" s="12">
        <f t="shared" si="80"/>
        <v>42694.98128472222</v>
      </c>
      <c r="T858" s="12">
        <f t="shared" si="81"/>
        <v>42727.332638888889</v>
      </c>
      <c r="U858">
        <f t="shared" si="82"/>
        <v>2016</v>
      </c>
      <c r="V858" s="18">
        <f t="shared" si="83"/>
        <v>32.351354166666667</v>
      </c>
    </row>
    <row r="859" spans="1:22" ht="60" x14ac:dyDescent="0.25">
      <c r="A859">
        <v>2158</v>
      </c>
      <c r="B859" s="3" t="s">
        <v>2159</v>
      </c>
      <c r="C859" s="3" t="s">
        <v>6268</v>
      </c>
      <c r="D859" s="6">
        <v>300000</v>
      </c>
      <c r="E859" s="8">
        <v>19770.11</v>
      </c>
      <c r="F859" t="s">
        <v>8220</v>
      </c>
      <c r="G859" t="s">
        <v>8223</v>
      </c>
      <c r="H859" t="s">
        <v>8245</v>
      </c>
      <c r="I859">
        <v>1360009774</v>
      </c>
      <c r="J859">
        <v>1356121774</v>
      </c>
      <c r="K859" t="b">
        <v>0</v>
      </c>
      <c r="L859">
        <v>311</v>
      </c>
      <c r="M859" t="b">
        <v>0</v>
      </c>
      <c r="N859" t="s">
        <v>8280</v>
      </c>
      <c r="O859" t="s">
        <v>8331</v>
      </c>
      <c r="P859" t="s">
        <v>8332</v>
      </c>
      <c r="Q859">
        <f t="shared" si="79"/>
        <v>7</v>
      </c>
      <c r="R859">
        <f t="shared" si="78"/>
        <v>63.57</v>
      </c>
      <c r="S859" s="12">
        <f t="shared" si="80"/>
        <v>41264.853865740741</v>
      </c>
      <c r="T859" s="12">
        <f t="shared" si="81"/>
        <v>41309.853865740741</v>
      </c>
      <c r="U859">
        <f t="shared" si="82"/>
        <v>2012</v>
      </c>
      <c r="V859" s="18">
        <f t="shared" si="83"/>
        <v>45</v>
      </c>
    </row>
    <row r="860" spans="1:22" ht="75" x14ac:dyDescent="0.25">
      <c r="A860">
        <v>2159</v>
      </c>
      <c r="B860" s="3" t="s">
        <v>2160</v>
      </c>
      <c r="C860" s="3" t="s">
        <v>6269</v>
      </c>
      <c r="D860" s="6">
        <v>3600</v>
      </c>
      <c r="E860" s="8">
        <v>26</v>
      </c>
      <c r="F860" t="s">
        <v>8220</v>
      </c>
      <c r="G860" t="s">
        <v>8223</v>
      </c>
      <c r="H860" t="s">
        <v>8245</v>
      </c>
      <c r="I860">
        <v>1310837574</v>
      </c>
      <c r="J860">
        <v>1308245574</v>
      </c>
      <c r="K860" t="b">
        <v>0</v>
      </c>
      <c r="L860">
        <v>2</v>
      </c>
      <c r="M860" t="b">
        <v>0</v>
      </c>
      <c r="N860" t="s">
        <v>8280</v>
      </c>
      <c r="O860" t="s">
        <v>8331</v>
      </c>
      <c r="P860" t="s">
        <v>8332</v>
      </c>
      <c r="Q860">
        <f t="shared" si="79"/>
        <v>1</v>
      </c>
      <c r="R860">
        <f t="shared" si="78"/>
        <v>13</v>
      </c>
      <c r="S860" s="12">
        <f t="shared" si="80"/>
        <v>40710.731180555551</v>
      </c>
      <c r="T860" s="12">
        <f t="shared" si="81"/>
        <v>40740.731180555551</v>
      </c>
      <c r="U860">
        <f t="shared" si="82"/>
        <v>2011</v>
      </c>
      <c r="V860" s="18">
        <f t="shared" si="83"/>
        <v>30</v>
      </c>
    </row>
    <row r="861" spans="1:22" ht="45" x14ac:dyDescent="0.25">
      <c r="A861">
        <v>2160</v>
      </c>
      <c r="B861" s="3" t="s">
        <v>2161</v>
      </c>
      <c r="C861" s="3" t="s">
        <v>6270</v>
      </c>
      <c r="D861" s="6">
        <v>10000</v>
      </c>
      <c r="E861" s="8">
        <v>85</v>
      </c>
      <c r="F861" t="s">
        <v>8220</v>
      </c>
      <c r="G861" t="s">
        <v>8223</v>
      </c>
      <c r="H861" t="s">
        <v>8245</v>
      </c>
      <c r="I861">
        <v>1337447105</v>
      </c>
      <c r="J861">
        <v>1334855105</v>
      </c>
      <c r="K861" t="b">
        <v>0</v>
      </c>
      <c r="L861">
        <v>16</v>
      </c>
      <c r="M861" t="b">
        <v>0</v>
      </c>
      <c r="N861" t="s">
        <v>8280</v>
      </c>
      <c r="O861" t="s">
        <v>8331</v>
      </c>
      <c r="P861" t="s">
        <v>8332</v>
      </c>
      <c r="Q861">
        <f t="shared" si="79"/>
        <v>1</v>
      </c>
      <c r="R861">
        <f t="shared" si="78"/>
        <v>5.31</v>
      </c>
      <c r="S861" s="12">
        <f t="shared" si="80"/>
        <v>41018.711863425924</v>
      </c>
      <c r="T861" s="12">
        <f t="shared" si="81"/>
        <v>41048.711863425924</v>
      </c>
      <c r="U861">
        <f t="shared" si="82"/>
        <v>2012</v>
      </c>
      <c r="V861" s="18">
        <f t="shared" si="83"/>
        <v>30</v>
      </c>
    </row>
    <row r="862" spans="1:22" ht="60" x14ac:dyDescent="0.25">
      <c r="A862">
        <v>2181</v>
      </c>
      <c r="B862" s="3" t="s">
        <v>2182</v>
      </c>
      <c r="C862" s="3" t="s">
        <v>6291</v>
      </c>
      <c r="D862" s="6">
        <v>2000</v>
      </c>
      <c r="E862" s="8">
        <v>3062</v>
      </c>
      <c r="F862" t="s">
        <v>8218</v>
      </c>
      <c r="G862" t="s">
        <v>8223</v>
      </c>
      <c r="H862" t="s">
        <v>8245</v>
      </c>
      <c r="I862">
        <v>1487635653</v>
      </c>
      <c r="J862">
        <v>1486426053</v>
      </c>
      <c r="K862" t="b">
        <v>0</v>
      </c>
      <c r="L862">
        <v>53</v>
      </c>
      <c r="M862" t="b">
        <v>1</v>
      </c>
      <c r="N862" t="s">
        <v>8295</v>
      </c>
      <c r="O862" t="s">
        <v>8331</v>
      </c>
      <c r="P862" t="s">
        <v>8349</v>
      </c>
      <c r="Q862">
        <f t="shared" si="79"/>
        <v>153</v>
      </c>
      <c r="R862">
        <f t="shared" si="78"/>
        <v>57.77</v>
      </c>
      <c r="S862" s="12">
        <f t="shared" si="80"/>
        <v>42773.005243055552</v>
      </c>
      <c r="T862" s="12">
        <f t="shared" si="81"/>
        <v>42787.005243055552</v>
      </c>
      <c r="U862">
        <f t="shared" si="82"/>
        <v>2017</v>
      </c>
      <c r="V862" s="18">
        <f t="shared" si="83"/>
        <v>14</v>
      </c>
    </row>
    <row r="863" spans="1:22" ht="45" x14ac:dyDescent="0.25">
      <c r="A863">
        <v>2182</v>
      </c>
      <c r="B863" s="3" t="s">
        <v>2183</v>
      </c>
      <c r="C863" s="3" t="s">
        <v>6292</v>
      </c>
      <c r="D863" s="6">
        <v>3000</v>
      </c>
      <c r="E863" s="8">
        <v>15725</v>
      </c>
      <c r="F863" t="s">
        <v>8218</v>
      </c>
      <c r="G863" t="s">
        <v>8228</v>
      </c>
      <c r="H863" t="s">
        <v>8250</v>
      </c>
      <c r="I863">
        <v>1412285825</v>
      </c>
      <c r="J863">
        <v>1409261825</v>
      </c>
      <c r="K863" t="b">
        <v>0</v>
      </c>
      <c r="L863">
        <v>356</v>
      </c>
      <c r="M863" t="b">
        <v>1</v>
      </c>
      <c r="N863" t="s">
        <v>8295</v>
      </c>
      <c r="O863" t="s">
        <v>8331</v>
      </c>
      <c r="P863" t="s">
        <v>8349</v>
      </c>
      <c r="Q863">
        <f t="shared" si="79"/>
        <v>524</v>
      </c>
      <c r="R863">
        <f t="shared" si="78"/>
        <v>44.17</v>
      </c>
      <c r="S863" s="12">
        <f t="shared" si="80"/>
        <v>41879.900752314818</v>
      </c>
      <c r="T863" s="12">
        <f t="shared" si="81"/>
        <v>41914.900752314818</v>
      </c>
      <c r="U863">
        <f t="shared" si="82"/>
        <v>2014</v>
      </c>
      <c r="V863" s="18">
        <f t="shared" si="83"/>
        <v>35</v>
      </c>
    </row>
    <row r="864" spans="1:22" ht="60" x14ac:dyDescent="0.25">
      <c r="A864">
        <v>2183</v>
      </c>
      <c r="B864" s="3" t="s">
        <v>2184</v>
      </c>
      <c r="C864" s="3" t="s">
        <v>6293</v>
      </c>
      <c r="D864" s="6">
        <v>1800</v>
      </c>
      <c r="E864" s="8">
        <v>8807</v>
      </c>
      <c r="F864" t="s">
        <v>8218</v>
      </c>
      <c r="G864" t="s">
        <v>8223</v>
      </c>
      <c r="H864" t="s">
        <v>8245</v>
      </c>
      <c r="I864">
        <v>1486616400</v>
      </c>
      <c r="J864">
        <v>1484037977</v>
      </c>
      <c r="K864" t="b">
        <v>0</v>
      </c>
      <c r="L864">
        <v>279</v>
      </c>
      <c r="M864" t="b">
        <v>1</v>
      </c>
      <c r="N864" t="s">
        <v>8295</v>
      </c>
      <c r="O864" t="s">
        <v>8331</v>
      </c>
      <c r="P864" t="s">
        <v>8349</v>
      </c>
      <c r="Q864">
        <f t="shared" si="79"/>
        <v>489</v>
      </c>
      <c r="R864">
        <f t="shared" si="78"/>
        <v>31.57</v>
      </c>
      <c r="S864" s="12">
        <f t="shared" si="80"/>
        <v>42745.365474537044</v>
      </c>
      <c r="T864" s="12">
        <f t="shared" si="81"/>
        <v>42775.208333333328</v>
      </c>
      <c r="U864">
        <f t="shared" si="82"/>
        <v>2017</v>
      </c>
      <c r="V864" s="18">
        <f t="shared" si="83"/>
        <v>29.842858796296298</v>
      </c>
    </row>
    <row r="865" spans="1:22" ht="60" x14ac:dyDescent="0.25">
      <c r="A865">
        <v>2184</v>
      </c>
      <c r="B865" s="3" t="s">
        <v>2185</v>
      </c>
      <c r="C865" s="3" t="s">
        <v>6294</v>
      </c>
      <c r="D865" s="6">
        <v>10000</v>
      </c>
      <c r="E865" s="8">
        <v>28474</v>
      </c>
      <c r="F865" t="s">
        <v>8218</v>
      </c>
      <c r="G865" t="s">
        <v>8223</v>
      </c>
      <c r="H865" t="s">
        <v>8245</v>
      </c>
      <c r="I865">
        <v>1453737600</v>
      </c>
      <c r="J865">
        <v>1452530041</v>
      </c>
      <c r="K865" t="b">
        <v>1</v>
      </c>
      <c r="L865">
        <v>266</v>
      </c>
      <c r="M865" t="b">
        <v>1</v>
      </c>
      <c r="N865" t="s">
        <v>8295</v>
      </c>
      <c r="O865" t="s">
        <v>8331</v>
      </c>
      <c r="P865" t="s">
        <v>8349</v>
      </c>
      <c r="Q865">
        <f t="shared" si="79"/>
        <v>285</v>
      </c>
      <c r="R865">
        <f t="shared" si="78"/>
        <v>107.05</v>
      </c>
      <c r="S865" s="12">
        <f t="shared" si="80"/>
        <v>42380.690289351856</v>
      </c>
      <c r="T865" s="12">
        <f t="shared" si="81"/>
        <v>42394.666666666672</v>
      </c>
      <c r="U865">
        <f t="shared" si="82"/>
        <v>2016</v>
      </c>
      <c r="V865" s="18">
        <f t="shared" si="83"/>
        <v>13.976377314814814</v>
      </c>
    </row>
    <row r="866" spans="1:22" ht="60" x14ac:dyDescent="0.25">
      <c r="A866">
        <v>2185</v>
      </c>
      <c r="B866" s="3" t="s">
        <v>2186</v>
      </c>
      <c r="C866" s="3" t="s">
        <v>6295</v>
      </c>
      <c r="D866" s="6">
        <v>5000</v>
      </c>
      <c r="E866" s="8">
        <v>92848.5</v>
      </c>
      <c r="F866" t="s">
        <v>8218</v>
      </c>
      <c r="G866" t="s">
        <v>8224</v>
      </c>
      <c r="H866" t="s">
        <v>8246</v>
      </c>
      <c r="I866">
        <v>1364286239</v>
      </c>
      <c r="J866">
        <v>1360830239</v>
      </c>
      <c r="K866" t="b">
        <v>0</v>
      </c>
      <c r="L866">
        <v>623</v>
      </c>
      <c r="M866" t="b">
        <v>1</v>
      </c>
      <c r="N866" t="s">
        <v>8295</v>
      </c>
      <c r="O866" t="s">
        <v>8331</v>
      </c>
      <c r="P866" t="s">
        <v>8349</v>
      </c>
      <c r="Q866">
        <f t="shared" si="79"/>
        <v>1857</v>
      </c>
      <c r="R866">
        <f t="shared" si="78"/>
        <v>149.03</v>
      </c>
      <c r="S866" s="12">
        <f t="shared" si="80"/>
        <v>41319.349988425929</v>
      </c>
      <c r="T866" s="12">
        <f t="shared" si="81"/>
        <v>41359.349988425929</v>
      </c>
      <c r="U866">
        <f t="shared" si="82"/>
        <v>2013</v>
      </c>
      <c r="V866" s="18">
        <f t="shared" si="83"/>
        <v>40</v>
      </c>
    </row>
    <row r="867" spans="1:22" ht="45" x14ac:dyDescent="0.25">
      <c r="A867">
        <v>2186</v>
      </c>
      <c r="B867" s="3" t="s">
        <v>2187</v>
      </c>
      <c r="C867" s="3" t="s">
        <v>6296</v>
      </c>
      <c r="D867" s="6">
        <v>20000</v>
      </c>
      <c r="E867" s="8">
        <v>21935</v>
      </c>
      <c r="F867" t="s">
        <v>8218</v>
      </c>
      <c r="G867" t="s">
        <v>8223</v>
      </c>
      <c r="H867" t="s">
        <v>8245</v>
      </c>
      <c r="I867">
        <v>1473213600</v>
      </c>
      <c r="J867">
        <v>1470062743</v>
      </c>
      <c r="K867" t="b">
        <v>0</v>
      </c>
      <c r="L867">
        <v>392</v>
      </c>
      <c r="M867" t="b">
        <v>1</v>
      </c>
      <c r="N867" t="s">
        <v>8295</v>
      </c>
      <c r="O867" t="s">
        <v>8331</v>
      </c>
      <c r="P867" t="s">
        <v>8349</v>
      </c>
      <c r="Q867">
        <f t="shared" si="79"/>
        <v>110</v>
      </c>
      <c r="R867">
        <f t="shared" si="78"/>
        <v>55.96</v>
      </c>
      <c r="S867" s="12">
        <f t="shared" si="80"/>
        <v>42583.615081018521</v>
      </c>
      <c r="T867" s="12">
        <f t="shared" si="81"/>
        <v>42620.083333333328</v>
      </c>
      <c r="U867">
        <f t="shared" si="82"/>
        <v>2016</v>
      </c>
      <c r="V867" s="18">
        <f t="shared" si="83"/>
        <v>36.468252314814812</v>
      </c>
    </row>
    <row r="868" spans="1:22" ht="60" x14ac:dyDescent="0.25">
      <c r="A868">
        <v>2187</v>
      </c>
      <c r="B868" s="3" t="s">
        <v>2188</v>
      </c>
      <c r="C868" s="3" t="s">
        <v>6297</v>
      </c>
      <c r="D868" s="6">
        <v>20000</v>
      </c>
      <c r="E868" s="8">
        <v>202928.5</v>
      </c>
      <c r="F868" t="s">
        <v>8218</v>
      </c>
      <c r="G868" t="s">
        <v>8223</v>
      </c>
      <c r="H868" t="s">
        <v>8245</v>
      </c>
      <c r="I868">
        <v>1428033540</v>
      </c>
      <c r="J868">
        <v>1425531666</v>
      </c>
      <c r="K868" t="b">
        <v>1</v>
      </c>
      <c r="L868">
        <v>3562</v>
      </c>
      <c r="M868" t="b">
        <v>1</v>
      </c>
      <c r="N868" t="s">
        <v>8295</v>
      </c>
      <c r="O868" t="s">
        <v>8331</v>
      </c>
      <c r="P868" t="s">
        <v>8349</v>
      </c>
      <c r="Q868">
        <f t="shared" si="79"/>
        <v>1015</v>
      </c>
      <c r="R868">
        <f t="shared" si="78"/>
        <v>56.97</v>
      </c>
      <c r="S868" s="12">
        <f t="shared" si="80"/>
        <v>42068.209097222221</v>
      </c>
      <c r="T868" s="12">
        <f t="shared" si="81"/>
        <v>42097.165972222225</v>
      </c>
      <c r="U868">
        <f t="shared" si="82"/>
        <v>2015</v>
      </c>
      <c r="V868" s="18">
        <f t="shared" si="83"/>
        <v>28.956875</v>
      </c>
    </row>
    <row r="869" spans="1:22" ht="45" x14ac:dyDescent="0.25">
      <c r="A869">
        <v>2188</v>
      </c>
      <c r="B869" s="3" t="s">
        <v>2189</v>
      </c>
      <c r="C869" s="3" t="s">
        <v>6298</v>
      </c>
      <c r="D869" s="6">
        <v>5494</v>
      </c>
      <c r="E869" s="8">
        <v>22645</v>
      </c>
      <c r="F869" t="s">
        <v>8218</v>
      </c>
      <c r="G869" t="s">
        <v>8225</v>
      </c>
      <c r="H869" t="s">
        <v>8247</v>
      </c>
      <c r="I869">
        <v>1477414800</v>
      </c>
      <c r="J869">
        <v>1474380241</v>
      </c>
      <c r="K869" t="b">
        <v>0</v>
      </c>
      <c r="L869">
        <v>514</v>
      </c>
      <c r="M869" t="b">
        <v>1</v>
      </c>
      <c r="N869" t="s">
        <v>8295</v>
      </c>
      <c r="O869" t="s">
        <v>8331</v>
      </c>
      <c r="P869" t="s">
        <v>8349</v>
      </c>
      <c r="Q869">
        <f t="shared" si="79"/>
        <v>412</v>
      </c>
      <c r="R869">
        <f t="shared" si="78"/>
        <v>44.06</v>
      </c>
      <c r="S869" s="12">
        <f t="shared" si="80"/>
        <v>42633.586122685185</v>
      </c>
      <c r="T869" s="12">
        <f t="shared" si="81"/>
        <v>42668.708333333328</v>
      </c>
      <c r="U869">
        <f t="shared" si="82"/>
        <v>2016</v>
      </c>
      <c r="V869" s="18">
        <f t="shared" si="83"/>
        <v>35.122210648148148</v>
      </c>
    </row>
    <row r="870" spans="1:22" ht="60" x14ac:dyDescent="0.25">
      <c r="A870">
        <v>2189</v>
      </c>
      <c r="B870" s="3" t="s">
        <v>2190</v>
      </c>
      <c r="C870" s="3" t="s">
        <v>6299</v>
      </c>
      <c r="D870" s="6">
        <v>1200</v>
      </c>
      <c r="E870" s="8">
        <v>6039</v>
      </c>
      <c r="F870" t="s">
        <v>8218</v>
      </c>
      <c r="G870" t="s">
        <v>8224</v>
      </c>
      <c r="H870" t="s">
        <v>8246</v>
      </c>
      <c r="I870">
        <v>1461276000</v>
      </c>
      <c r="J870">
        <v>1460055300</v>
      </c>
      <c r="K870" t="b">
        <v>0</v>
      </c>
      <c r="L870">
        <v>88</v>
      </c>
      <c r="M870" t="b">
        <v>1</v>
      </c>
      <c r="N870" t="s">
        <v>8295</v>
      </c>
      <c r="O870" t="s">
        <v>8331</v>
      </c>
      <c r="P870" t="s">
        <v>8349</v>
      </c>
      <c r="Q870">
        <f t="shared" si="79"/>
        <v>503</v>
      </c>
      <c r="R870">
        <f t="shared" si="78"/>
        <v>68.63</v>
      </c>
      <c r="S870" s="12">
        <f t="shared" si="80"/>
        <v>42467.788194444445</v>
      </c>
      <c r="T870" s="12">
        <f t="shared" si="81"/>
        <v>42481.916666666672</v>
      </c>
      <c r="U870">
        <f t="shared" si="82"/>
        <v>2016</v>
      </c>
      <c r="V870" s="18">
        <f t="shared" si="83"/>
        <v>14.128472222222221</v>
      </c>
    </row>
    <row r="871" spans="1:22" ht="45" x14ac:dyDescent="0.25">
      <c r="A871">
        <v>2190</v>
      </c>
      <c r="B871" s="3" t="s">
        <v>2191</v>
      </c>
      <c r="C871" s="3" t="s">
        <v>6300</v>
      </c>
      <c r="D871" s="6">
        <v>19000</v>
      </c>
      <c r="E871" s="8">
        <v>35076</v>
      </c>
      <c r="F871" t="s">
        <v>8218</v>
      </c>
      <c r="G871" t="s">
        <v>8223</v>
      </c>
      <c r="H871" t="s">
        <v>8245</v>
      </c>
      <c r="I871">
        <v>1458716340</v>
      </c>
      <c r="J871">
        <v>1455721204</v>
      </c>
      <c r="K871" t="b">
        <v>0</v>
      </c>
      <c r="L871">
        <v>537</v>
      </c>
      <c r="M871" t="b">
        <v>1</v>
      </c>
      <c r="N871" t="s">
        <v>8295</v>
      </c>
      <c r="O871" t="s">
        <v>8331</v>
      </c>
      <c r="P871" t="s">
        <v>8349</v>
      </c>
      <c r="Q871">
        <f t="shared" si="79"/>
        <v>185</v>
      </c>
      <c r="R871">
        <f t="shared" si="78"/>
        <v>65.319999999999993</v>
      </c>
      <c r="S871" s="12">
        <f t="shared" si="80"/>
        <v>42417.625046296293</v>
      </c>
      <c r="T871" s="12">
        <f t="shared" si="81"/>
        <v>42452.290972222225</v>
      </c>
      <c r="U871">
        <f t="shared" si="82"/>
        <v>2016</v>
      </c>
      <c r="V871" s="18">
        <f t="shared" si="83"/>
        <v>34.665925925925926</v>
      </c>
    </row>
    <row r="872" spans="1:22" ht="60" x14ac:dyDescent="0.25">
      <c r="A872">
        <v>2191</v>
      </c>
      <c r="B872" s="3" t="s">
        <v>2192</v>
      </c>
      <c r="C872" s="3" t="s">
        <v>6301</v>
      </c>
      <c r="D872" s="6">
        <v>750</v>
      </c>
      <c r="E872" s="8">
        <v>898</v>
      </c>
      <c r="F872" t="s">
        <v>8218</v>
      </c>
      <c r="G872" t="s">
        <v>8224</v>
      </c>
      <c r="H872" t="s">
        <v>8246</v>
      </c>
      <c r="I872">
        <v>1487102427</v>
      </c>
      <c r="J872">
        <v>1486065627</v>
      </c>
      <c r="K872" t="b">
        <v>0</v>
      </c>
      <c r="L872">
        <v>25</v>
      </c>
      <c r="M872" t="b">
        <v>1</v>
      </c>
      <c r="N872" t="s">
        <v>8295</v>
      </c>
      <c r="O872" t="s">
        <v>8331</v>
      </c>
      <c r="P872" t="s">
        <v>8349</v>
      </c>
      <c r="Q872">
        <f t="shared" si="79"/>
        <v>120</v>
      </c>
      <c r="R872">
        <f t="shared" si="78"/>
        <v>35.92</v>
      </c>
      <c r="S872" s="12">
        <f t="shared" si="80"/>
        <v>42768.833645833336</v>
      </c>
      <c r="T872" s="12">
        <f t="shared" si="81"/>
        <v>42780.833645833336</v>
      </c>
      <c r="U872">
        <f t="shared" si="82"/>
        <v>2017</v>
      </c>
      <c r="V872" s="18">
        <f t="shared" si="83"/>
        <v>12</v>
      </c>
    </row>
    <row r="873" spans="1:22" ht="60" x14ac:dyDescent="0.25">
      <c r="A873">
        <v>2192</v>
      </c>
      <c r="B873" s="3" t="s">
        <v>2193</v>
      </c>
      <c r="C873" s="3" t="s">
        <v>6302</v>
      </c>
      <c r="D873" s="6">
        <v>12000</v>
      </c>
      <c r="E873" s="8">
        <v>129748.82</v>
      </c>
      <c r="F873" t="s">
        <v>8218</v>
      </c>
      <c r="G873" t="s">
        <v>8224</v>
      </c>
      <c r="H873" t="s">
        <v>8246</v>
      </c>
      <c r="I873">
        <v>1481842800</v>
      </c>
      <c r="J873">
        <v>1479414344</v>
      </c>
      <c r="K873" t="b">
        <v>0</v>
      </c>
      <c r="L873">
        <v>3238</v>
      </c>
      <c r="M873" t="b">
        <v>1</v>
      </c>
      <c r="N873" t="s">
        <v>8295</v>
      </c>
      <c r="O873" t="s">
        <v>8331</v>
      </c>
      <c r="P873" t="s">
        <v>8349</v>
      </c>
      <c r="Q873">
        <f t="shared" si="79"/>
        <v>1081</v>
      </c>
      <c r="R873">
        <f t="shared" si="78"/>
        <v>40.07</v>
      </c>
      <c r="S873" s="12">
        <f t="shared" si="80"/>
        <v>42691.8512037037</v>
      </c>
      <c r="T873" s="12">
        <f t="shared" si="81"/>
        <v>42719.958333333328</v>
      </c>
      <c r="U873">
        <f t="shared" si="82"/>
        <v>2016</v>
      </c>
      <c r="V873" s="18">
        <f t="shared" si="83"/>
        <v>28.107129629629629</v>
      </c>
    </row>
    <row r="874" spans="1:22" ht="60" x14ac:dyDescent="0.25">
      <c r="A874">
        <v>2193</v>
      </c>
      <c r="B874" s="3" t="s">
        <v>2194</v>
      </c>
      <c r="C874" s="3" t="s">
        <v>6303</v>
      </c>
      <c r="D874" s="6">
        <v>15000</v>
      </c>
      <c r="E874" s="8">
        <v>67856</v>
      </c>
      <c r="F874" t="s">
        <v>8218</v>
      </c>
      <c r="G874" t="s">
        <v>8223</v>
      </c>
      <c r="H874" t="s">
        <v>8245</v>
      </c>
      <c r="I874">
        <v>1479704340</v>
      </c>
      <c r="J874">
        <v>1477043072</v>
      </c>
      <c r="K874" t="b">
        <v>0</v>
      </c>
      <c r="L874">
        <v>897</v>
      </c>
      <c r="M874" t="b">
        <v>1</v>
      </c>
      <c r="N874" t="s">
        <v>8295</v>
      </c>
      <c r="O874" t="s">
        <v>8331</v>
      </c>
      <c r="P874" t="s">
        <v>8349</v>
      </c>
      <c r="Q874">
        <f t="shared" si="79"/>
        <v>452</v>
      </c>
      <c r="R874">
        <f t="shared" si="78"/>
        <v>75.650000000000006</v>
      </c>
      <c r="S874" s="12">
        <f t="shared" si="80"/>
        <v>42664.405925925923</v>
      </c>
      <c r="T874" s="12">
        <f t="shared" si="81"/>
        <v>42695.207638888889</v>
      </c>
      <c r="U874">
        <f t="shared" si="82"/>
        <v>2016</v>
      </c>
      <c r="V874" s="18">
        <f t="shared" si="83"/>
        <v>30.801712962962963</v>
      </c>
    </row>
    <row r="875" spans="1:22" ht="60" x14ac:dyDescent="0.25">
      <c r="A875">
        <v>2194</v>
      </c>
      <c r="B875" s="3" t="s">
        <v>2195</v>
      </c>
      <c r="C875" s="3" t="s">
        <v>6304</v>
      </c>
      <c r="D875" s="6">
        <v>10000</v>
      </c>
      <c r="E875" s="8">
        <v>53737</v>
      </c>
      <c r="F875" t="s">
        <v>8218</v>
      </c>
      <c r="G875" t="s">
        <v>8223</v>
      </c>
      <c r="H875" t="s">
        <v>8245</v>
      </c>
      <c r="I875">
        <v>1459012290</v>
      </c>
      <c r="J875">
        <v>1456423890</v>
      </c>
      <c r="K875" t="b">
        <v>0</v>
      </c>
      <c r="L875">
        <v>878</v>
      </c>
      <c r="M875" t="b">
        <v>1</v>
      </c>
      <c r="N875" t="s">
        <v>8295</v>
      </c>
      <c r="O875" t="s">
        <v>8331</v>
      </c>
      <c r="P875" t="s">
        <v>8349</v>
      </c>
      <c r="Q875">
        <f t="shared" si="79"/>
        <v>537</v>
      </c>
      <c r="R875">
        <f t="shared" si="78"/>
        <v>61.2</v>
      </c>
      <c r="S875" s="12">
        <f t="shared" si="80"/>
        <v>42425.757986111115</v>
      </c>
      <c r="T875" s="12">
        <f t="shared" si="81"/>
        <v>42455.716319444444</v>
      </c>
      <c r="U875">
        <f t="shared" si="82"/>
        <v>2016</v>
      </c>
      <c r="V875" s="18">
        <f t="shared" si="83"/>
        <v>29.958333333333332</v>
      </c>
    </row>
    <row r="876" spans="1:22" ht="30" x14ac:dyDescent="0.25">
      <c r="A876">
        <v>2195</v>
      </c>
      <c r="B876" s="3" t="s">
        <v>2196</v>
      </c>
      <c r="C876" s="3" t="s">
        <v>6305</v>
      </c>
      <c r="D876" s="6">
        <v>4600</v>
      </c>
      <c r="E876" s="8">
        <v>5535</v>
      </c>
      <c r="F876" t="s">
        <v>8218</v>
      </c>
      <c r="G876" t="s">
        <v>8223</v>
      </c>
      <c r="H876" t="s">
        <v>8245</v>
      </c>
      <c r="I876">
        <v>1439317900</v>
      </c>
      <c r="J876">
        <v>1436725900</v>
      </c>
      <c r="K876" t="b">
        <v>0</v>
      </c>
      <c r="L876">
        <v>115</v>
      </c>
      <c r="M876" t="b">
        <v>1</v>
      </c>
      <c r="N876" t="s">
        <v>8295</v>
      </c>
      <c r="O876" t="s">
        <v>8331</v>
      </c>
      <c r="P876" t="s">
        <v>8349</v>
      </c>
      <c r="Q876">
        <f t="shared" si="79"/>
        <v>120</v>
      </c>
      <c r="R876">
        <f t="shared" si="78"/>
        <v>48.13</v>
      </c>
      <c r="S876" s="12">
        <f t="shared" si="80"/>
        <v>42197.771990740745</v>
      </c>
      <c r="T876" s="12">
        <f t="shared" si="81"/>
        <v>42227.771990740745</v>
      </c>
      <c r="U876">
        <f t="shared" si="82"/>
        <v>2015</v>
      </c>
      <c r="V876" s="18">
        <f t="shared" si="83"/>
        <v>30</v>
      </c>
    </row>
    <row r="877" spans="1:22" ht="30" x14ac:dyDescent="0.25">
      <c r="A877">
        <v>2196</v>
      </c>
      <c r="B877" s="3" t="s">
        <v>2197</v>
      </c>
      <c r="C877" s="3" t="s">
        <v>6306</v>
      </c>
      <c r="D877" s="6">
        <v>14000</v>
      </c>
      <c r="E877" s="8">
        <v>15937</v>
      </c>
      <c r="F877" t="s">
        <v>8218</v>
      </c>
      <c r="G877" t="s">
        <v>8223</v>
      </c>
      <c r="H877" t="s">
        <v>8245</v>
      </c>
      <c r="I877">
        <v>1480662000</v>
      </c>
      <c r="J877">
        <v>1478000502</v>
      </c>
      <c r="K877" t="b">
        <v>0</v>
      </c>
      <c r="L877">
        <v>234</v>
      </c>
      <c r="M877" t="b">
        <v>1</v>
      </c>
      <c r="N877" t="s">
        <v>8295</v>
      </c>
      <c r="O877" t="s">
        <v>8331</v>
      </c>
      <c r="P877" t="s">
        <v>8349</v>
      </c>
      <c r="Q877">
        <f t="shared" si="79"/>
        <v>114</v>
      </c>
      <c r="R877">
        <f t="shared" si="78"/>
        <v>68.11</v>
      </c>
      <c r="S877" s="12">
        <f t="shared" si="80"/>
        <v>42675.487291666665</v>
      </c>
      <c r="T877" s="12">
        <f t="shared" si="81"/>
        <v>42706.291666666672</v>
      </c>
      <c r="U877">
        <f t="shared" si="82"/>
        <v>2016</v>
      </c>
      <c r="V877" s="18">
        <f t="shared" si="83"/>
        <v>30.804375000000004</v>
      </c>
    </row>
    <row r="878" spans="1:22" ht="45" x14ac:dyDescent="0.25">
      <c r="A878">
        <v>2197</v>
      </c>
      <c r="B878" s="3" t="s">
        <v>2198</v>
      </c>
      <c r="C878" s="3" t="s">
        <v>6307</v>
      </c>
      <c r="D878" s="6">
        <v>30000</v>
      </c>
      <c r="E878" s="8">
        <v>285309.33</v>
      </c>
      <c r="F878" t="s">
        <v>8218</v>
      </c>
      <c r="G878" t="s">
        <v>8223</v>
      </c>
      <c r="H878" t="s">
        <v>8245</v>
      </c>
      <c r="I878">
        <v>1425132059</v>
      </c>
      <c r="J878">
        <v>1422540059</v>
      </c>
      <c r="K878" t="b">
        <v>0</v>
      </c>
      <c r="L878">
        <v>4330</v>
      </c>
      <c r="M878" t="b">
        <v>1</v>
      </c>
      <c r="N878" t="s">
        <v>8295</v>
      </c>
      <c r="O878" t="s">
        <v>8331</v>
      </c>
      <c r="P878" t="s">
        <v>8349</v>
      </c>
      <c r="Q878">
        <f t="shared" si="79"/>
        <v>951</v>
      </c>
      <c r="R878">
        <f t="shared" si="78"/>
        <v>65.89</v>
      </c>
      <c r="S878" s="12">
        <f t="shared" si="80"/>
        <v>42033.584016203706</v>
      </c>
      <c r="T878" s="12">
        <f t="shared" si="81"/>
        <v>42063.584016203706</v>
      </c>
      <c r="U878">
        <f t="shared" si="82"/>
        <v>2015</v>
      </c>
      <c r="V878" s="18">
        <f t="shared" si="83"/>
        <v>30</v>
      </c>
    </row>
    <row r="879" spans="1:22" ht="60" x14ac:dyDescent="0.25">
      <c r="A879">
        <v>2198</v>
      </c>
      <c r="B879" s="3" t="s">
        <v>2199</v>
      </c>
      <c r="C879" s="3" t="s">
        <v>6308</v>
      </c>
      <c r="D879" s="6">
        <v>40000</v>
      </c>
      <c r="E879" s="8">
        <v>53157</v>
      </c>
      <c r="F879" t="s">
        <v>8218</v>
      </c>
      <c r="G879" t="s">
        <v>8223</v>
      </c>
      <c r="H879" t="s">
        <v>8245</v>
      </c>
      <c r="I879">
        <v>1447507200</v>
      </c>
      <c r="J879">
        <v>1444911600</v>
      </c>
      <c r="K879" t="b">
        <v>0</v>
      </c>
      <c r="L879">
        <v>651</v>
      </c>
      <c r="M879" t="b">
        <v>1</v>
      </c>
      <c r="N879" t="s">
        <v>8295</v>
      </c>
      <c r="O879" t="s">
        <v>8331</v>
      </c>
      <c r="P879" t="s">
        <v>8349</v>
      </c>
      <c r="Q879">
        <f t="shared" si="79"/>
        <v>133</v>
      </c>
      <c r="R879">
        <f t="shared" si="78"/>
        <v>81.650000000000006</v>
      </c>
      <c r="S879" s="12">
        <f t="shared" si="80"/>
        <v>42292.513888888891</v>
      </c>
      <c r="T879" s="12">
        <f t="shared" si="81"/>
        <v>42322.555555555555</v>
      </c>
      <c r="U879">
        <f t="shared" si="82"/>
        <v>2015</v>
      </c>
      <c r="V879" s="18">
        <f t="shared" si="83"/>
        <v>30.041666666666668</v>
      </c>
    </row>
    <row r="880" spans="1:22" ht="30" x14ac:dyDescent="0.25">
      <c r="A880">
        <v>2199</v>
      </c>
      <c r="B880" s="3" t="s">
        <v>2200</v>
      </c>
      <c r="C880" s="3" t="s">
        <v>6309</v>
      </c>
      <c r="D880" s="6">
        <v>9000</v>
      </c>
      <c r="E880" s="8">
        <v>13228</v>
      </c>
      <c r="F880" t="s">
        <v>8218</v>
      </c>
      <c r="G880" t="s">
        <v>8240</v>
      </c>
      <c r="H880" t="s">
        <v>8248</v>
      </c>
      <c r="I880">
        <v>1444903198</v>
      </c>
      <c r="J880">
        <v>1442311198</v>
      </c>
      <c r="K880" t="b">
        <v>1</v>
      </c>
      <c r="L880">
        <v>251</v>
      </c>
      <c r="M880" t="b">
        <v>1</v>
      </c>
      <c r="N880" t="s">
        <v>8295</v>
      </c>
      <c r="O880" t="s">
        <v>8331</v>
      </c>
      <c r="P880" t="s">
        <v>8349</v>
      </c>
      <c r="Q880">
        <f t="shared" si="79"/>
        <v>147</v>
      </c>
      <c r="R880">
        <f t="shared" si="78"/>
        <v>52.7</v>
      </c>
      <c r="S880" s="12">
        <f t="shared" si="80"/>
        <v>42262.416643518518</v>
      </c>
      <c r="T880" s="12">
        <f t="shared" si="81"/>
        <v>42292.416643518518</v>
      </c>
      <c r="U880">
        <f t="shared" si="82"/>
        <v>2015</v>
      </c>
      <c r="V880" s="18">
        <f t="shared" si="83"/>
        <v>30</v>
      </c>
    </row>
    <row r="881" spans="1:22" ht="60" x14ac:dyDescent="0.25">
      <c r="A881">
        <v>2200</v>
      </c>
      <c r="B881" s="3" t="s">
        <v>2201</v>
      </c>
      <c r="C881" s="3" t="s">
        <v>6310</v>
      </c>
      <c r="D881" s="6">
        <v>2000</v>
      </c>
      <c r="E881" s="8">
        <v>10843</v>
      </c>
      <c r="F881" t="s">
        <v>8218</v>
      </c>
      <c r="G881" t="s">
        <v>8224</v>
      </c>
      <c r="H881" t="s">
        <v>8246</v>
      </c>
      <c r="I881">
        <v>1436151600</v>
      </c>
      <c r="J881">
        <v>1433775668</v>
      </c>
      <c r="K881" t="b">
        <v>0</v>
      </c>
      <c r="L881">
        <v>263</v>
      </c>
      <c r="M881" t="b">
        <v>1</v>
      </c>
      <c r="N881" t="s">
        <v>8295</v>
      </c>
      <c r="O881" t="s">
        <v>8331</v>
      </c>
      <c r="P881" t="s">
        <v>8349</v>
      </c>
      <c r="Q881">
        <f t="shared" si="79"/>
        <v>542</v>
      </c>
      <c r="R881">
        <f t="shared" si="78"/>
        <v>41.23</v>
      </c>
      <c r="S881" s="12">
        <f t="shared" si="80"/>
        <v>42163.625787037032</v>
      </c>
      <c r="T881" s="12">
        <f t="shared" si="81"/>
        <v>42191.125</v>
      </c>
      <c r="U881">
        <f t="shared" si="82"/>
        <v>2015</v>
      </c>
      <c r="V881" s="18">
        <f t="shared" si="83"/>
        <v>27.499212962962961</v>
      </c>
    </row>
    <row r="882" spans="1:22" ht="45" x14ac:dyDescent="0.25">
      <c r="A882">
        <v>2221</v>
      </c>
      <c r="B882" s="3" t="s">
        <v>2222</v>
      </c>
      <c r="C882" s="3" t="s">
        <v>6331</v>
      </c>
      <c r="D882" s="6">
        <v>7500</v>
      </c>
      <c r="E882" s="8">
        <v>8109</v>
      </c>
      <c r="F882" t="s">
        <v>8218</v>
      </c>
      <c r="G882" t="s">
        <v>8223</v>
      </c>
      <c r="H882" t="s">
        <v>8245</v>
      </c>
      <c r="I882">
        <v>1461369600</v>
      </c>
      <c r="J882">
        <v>1458748809</v>
      </c>
      <c r="K882" t="b">
        <v>0</v>
      </c>
      <c r="L882">
        <v>218</v>
      </c>
      <c r="M882" t="b">
        <v>1</v>
      </c>
      <c r="N882" t="s">
        <v>8295</v>
      </c>
      <c r="O882" t="s">
        <v>8331</v>
      </c>
      <c r="P882" t="s">
        <v>8349</v>
      </c>
      <c r="Q882">
        <f t="shared" si="79"/>
        <v>108</v>
      </c>
      <c r="R882">
        <f t="shared" si="78"/>
        <v>37.200000000000003</v>
      </c>
      <c r="S882" s="12">
        <f t="shared" si="80"/>
        <v>42452.666770833333</v>
      </c>
      <c r="T882" s="12">
        <f t="shared" si="81"/>
        <v>42483</v>
      </c>
      <c r="U882">
        <f t="shared" si="82"/>
        <v>2016</v>
      </c>
      <c r="V882" s="18">
        <f t="shared" si="83"/>
        <v>30.333229166666666</v>
      </c>
    </row>
    <row r="883" spans="1:22" ht="60" x14ac:dyDescent="0.25">
      <c r="A883">
        <v>2222</v>
      </c>
      <c r="B883" s="3" t="s">
        <v>2223</v>
      </c>
      <c r="C883" s="3" t="s">
        <v>6332</v>
      </c>
      <c r="D883" s="6">
        <v>500</v>
      </c>
      <c r="E883" s="8">
        <v>813</v>
      </c>
      <c r="F883" t="s">
        <v>8218</v>
      </c>
      <c r="G883" t="s">
        <v>8223</v>
      </c>
      <c r="H883" t="s">
        <v>8245</v>
      </c>
      <c r="I883">
        <v>1327776847</v>
      </c>
      <c r="J883">
        <v>1325184847</v>
      </c>
      <c r="K883" t="b">
        <v>0</v>
      </c>
      <c r="L883">
        <v>30</v>
      </c>
      <c r="M883" t="b">
        <v>1</v>
      </c>
      <c r="N883" t="s">
        <v>8295</v>
      </c>
      <c r="O883" t="s">
        <v>8331</v>
      </c>
      <c r="P883" t="s">
        <v>8349</v>
      </c>
      <c r="Q883">
        <f t="shared" si="79"/>
        <v>163</v>
      </c>
      <c r="R883">
        <f t="shared" si="78"/>
        <v>27.1</v>
      </c>
      <c r="S883" s="12">
        <f t="shared" si="80"/>
        <v>40906.787581018521</v>
      </c>
      <c r="T883" s="12">
        <f t="shared" si="81"/>
        <v>40936.787581018521</v>
      </c>
      <c r="U883">
        <f t="shared" si="82"/>
        <v>2011</v>
      </c>
      <c r="V883" s="18">
        <f t="shared" si="83"/>
        <v>30</v>
      </c>
    </row>
    <row r="884" spans="1:22" ht="60" x14ac:dyDescent="0.25">
      <c r="A884">
        <v>2223</v>
      </c>
      <c r="B884" s="3" t="s">
        <v>2224</v>
      </c>
      <c r="C884" s="3" t="s">
        <v>6333</v>
      </c>
      <c r="D884" s="6">
        <v>19500</v>
      </c>
      <c r="E884" s="8">
        <v>20631</v>
      </c>
      <c r="F884" t="s">
        <v>8218</v>
      </c>
      <c r="G884" t="s">
        <v>8228</v>
      </c>
      <c r="H884" t="s">
        <v>8250</v>
      </c>
      <c r="I884">
        <v>1435418568</v>
      </c>
      <c r="J884">
        <v>1432826568</v>
      </c>
      <c r="K884" t="b">
        <v>0</v>
      </c>
      <c r="L884">
        <v>100</v>
      </c>
      <c r="M884" t="b">
        <v>1</v>
      </c>
      <c r="N884" t="s">
        <v>8295</v>
      </c>
      <c r="O884" t="s">
        <v>8331</v>
      </c>
      <c r="P884" t="s">
        <v>8349</v>
      </c>
      <c r="Q884">
        <f t="shared" si="79"/>
        <v>106</v>
      </c>
      <c r="R884">
        <f t="shared" si="78"/>
        <v>206.31</v>
      </c>
      <c r="S884" s="12">
        <f t="shared" si="80"/>
        <v>42152.640833333338</v>
      </c>
      <c r="T884" s="12">
        <f t="shared" si="81"/>
        <v>42182.640833333338</v>
      </c>
      <c r="U884">
        <f t="shared" si="82"/>
        <v>2015</v>
      </c>
      <c r="V884" s="18">
        <f t="shared" si="83"/>
        <v>30</v>
      </c>
    </row>
    <row r="885" spans="1:22" ht="60" x14ac:dyDescent="0.25">
      <c r="A885">
        <v>2224</v>
      </c>
      <c r="B885" s="3" t="s">
        <v>2225</v>
      </c>
      <c r="C885" s="3" t="s">
        <v>6334</v>
      </c>
      <c r="D885" s="6">
        <v>10000</v>
      </c>
      <c r="E885" s="8">
        <v>24315</v>
      </c>
      <c r="F885" t="s">
        <v>8218</v>
      </c>
      <c r="G885" t="s">
        <v>8223</v>
      </c>
      <c r="H885" t="s">
        <v>8245</v>
      </c>
      <c r="I885">
        <v>1477767600</v>
      </c>
      <c r="J885">
        <v>1475337675</v>
      </c>
      <c r="K885" t="b">
        <v>0</v>
      </c>
      <c r="L885">
        <v>296</v>
      </c>
      <c r="M885" t="b">
        <v>1</v>
      </c>
      <c r="N885" t="s">
        <v>8295</v>
      </c>
      <c r="O885" t="s">
        <v>8331</v>
      </c>
      <c r="P885" t="s">
        <v>8349</v>
      </c>
      <c r="Q885">
        <f t="shared" si="79"/>
        <v>243</v>
      </c>
      <c r="R885">
        <f t="shared" si="78"/>
        <v>82.15</v>
      </c>
      <c r="S885" s="12">
        <f t="shared" si="80"/>
        <v>42644.667534722219</v>
      </c>
      <c r="T885" s="12">
        <f t="shared" si="81"/>
        <v>42672.791666666672</v>
      </c>
      <c r="U885">
        <f t="shared" si="82"/>
        <v>2016</v>
      </c>
      <c r="V885" s="18">
        <f t="shared" si="83"/>
        <v>28.124131944444443</v>
      </c>
    </row>
    <row r="886" spans="1:22" ht="60" x14ac:dyDescent="0.25">
      <c r="A886">
        <v>2225</v>
      </c>
      <c r="B886" s="3" t="s">
        <v>2226</v>
      </c>
      <c r="C886" s="3" t="s">
        <v>6335</v>
      </c>
      <c r="D886" s="6">
        <v>21000</v>
      </c>
      <c r="E886" s="8">
        <v>198415.01</v>
      </c>
      <c r="F886" t="s">
        <v>8218</v>
      </c>
      <c r="G886" t="s">
        <v>8224</v>
      </c>
      <c r="H886" t="s">
        <v>8246</v>
      </c>
      <c r="I886">
        <v>1411326015</v>
      </c>
      <c r="J886">
        <v>1408734015</v>
      </c>
      <c r="K886" t="b">
        <v>0</v>
      </c>
      <c r="L886">
        <v>1204</v>
      </c>
      <c r="M886" t="b">
        <v>1</v>
      </c>
      <c r="N886" t="s">
        <v>8295</v>
      </c>
      <c r="O886" t="s">
        <v>8331</v>
      </c>
      <c r="P886" t="s">
        <v>8349</v>
      </c>
      <c r="Q886">
        <f t="shared" si="79"/>
        <v>945</v>
      </c>
      <c r="R886">
        <f t="shared" si="78"/>
        <v>164.8</v>
      </c>
      <c r="S886" s="12">
        <f t="shared" si="80"/>
        <v>41873.79184027778</v>
      </c>
      <c r="T886" s="12">
        <f t="shared" si="81"/>
        <v>41903.79184027778</v>
      </c>
      <c r="U886">
        <f t="shared" si="82"/>
        <v>2014</v>
      </c>
      <c r="V886" s="18">
        <f t="shared" si="83"/>
        <v>30</v>
      </c>
    </row>
    <row r="887" spans="1:22" ht="60" x14ac:dyDescent="0.25">
      <c r="A887">
        <v>2226</v>
      </c>
      <c r="B887" s="3" t="s">
        <v>2227</v>
      </c>
      <c r="C887" s="3" t="s">
        <v>6336</v>
      </c>
      <c r="D887" s="6">
        <v>18000</v>
      </c>
      <c r="E887" s="8">
        <v>19523.310000000001</v>
      </c>
      <c r="F887" t="s">
        <v>8218</v>
      </c>
      <c r="G887" t="s">
        <v>8223</v>
      </c>
      <c r="H887" t="s">
        <v>8245</v>
      </c>
      <c r="I887">
        <v>1455253140</v>
      </c>
      <c r="J887">
        <v>1452625822</v>
      </c>
      <c r="K887" t="b">
        <v>0</v>
      </c>
      <c r="L887">
        <v>321</v>
      </c>
      <c r="M887" t="b">
        <v>1</v>
      </c>
      <c r="N887" t="s">
        <v>8295</v>
      </c>
      <c r="O887" t="s">
        <v>8331</v>
      </c>
      <c r="P887" t="s">
        <v>8349</v>
      </c>
      <c r="Q887">
        <f t="shared" si="79"/>
        <v>108</v>
      </c>
      <c r="R887">
        <f t="shared" si="78"/>
        <v>60.82</v>
      </c>
      <c r="S887" s="12">
        <f t="shared" si="80"/>
        <v>42381.79886574074</v>
      </c>
      <c r="T887" s="12">
        <f t="shared" si="81"/>
        <v>42412.207638888889</v>
      </c>
      <c r="U887">
        <f t="shared" si="82"/>
        <v>2016</v>
      </c>
      <c r="V887" s="18">
        <f t="shared" si="83"/>
        <v>30.408773148148146</v>
      </c>
    </row>
    <row r="888" spans="1:22" ht="60" x14ac:dyDescent="0.25">
      <c r="A888">
        <v>2227</v>
      </c>
      <c r="B888" s="3" t="s">
        <v>2228</v>
      </c>
      <c r="C888" s="3" t="s">
        <v>6337</v>
      </c>
      <c r="D888" s="6">
        <v>13000</v>
      </c>
      <c r="E888" s="8">
        <v>20459</v>
      </c>
      <c r="F888" t="s">
        <v>8218</v>
      </c>
      <c r="G888" t="s">
        <v>8224</v>
      </c>
      <c r="H888" t="s">
        <v>8246</v>
      </c>
      <c r="I888">
        <v>1384374155</v>
      </c>
      <c r="J888">
        <v>1381778555</v>
      </c>
      <c r="K888" t="b">
        <v>0</v>
      </c>
      <c r="L888">
        <v>301</v>
      </c>
      <c r="M888" t="b">
        <v>1</v>
      </c>
      <c r="N888" t="s">
        <v>8295</v>
      </c>
      <c r="O888" t="s">
        <v>8331</v>
      </c>
      <c r="P888" t="s">
        <v>8349</v>
      </c>
      <c r="Q888">
        <f t="shared" si="79"/>
        <v>157</v>
      </c>
      <c r="R888">
        <f t="shared" si="78"/>
        <v>67.97</v>
      </c>
      <c r="S888" s="12">
        <f t="shared" si="80"/>
        <v>41561.807349537034</v>
      </c>
      <c r="T888" s="12">
        <f t="shared" si="81"/>
        <v>41591.849016203705</v>
      </c>
      <c r="U888">
        <f t="shared" si="82"/>
        <v>2013</v>
      </c>
      <c r="V888" s="18">
        <f t="shared" si="83"/>
        <v>30.041666666666668</v>
      </c>
    </row>
    <row r="889" spans="1:22" ht="60" x14ac:dyDescent="0.25">
      <c r="A889">
        <v>2228</v>
      </c>
      <c r="B889" s="3" t="s">
        <v>2229</v>
      </c>
      <c r="C889" s="3" t="s">
        <v>6338</v>
      </c>
      <c r="D889" s="6">
        <v>1000</v>
      </c>
      <c r="E889" s="8">
        <v>11744.9</v>
      </c>
      <c r="F889" t="s">
        <v>8218</v>
      </c>
      <c r="G889" t="s">
        <v>8235</v>
      </c>
      <c r="H889" t="s">
        <v>8248</v>
      </c>
      <c r="I889">
        <v>1439707236</v>
      </c>
      <c r="J889">
        <v>1437115236</v>
      </c>
      <c r="K889" t="b">
        <v>0</v>
      </c>
      <c r="L889">
        <v>144</v>
      </c>
      <c r="M889" t="b">
        <v>1</v>
      </c>
      <c r="N889" t="s">
        <v>8295</v>
      </c>
      <c r="O889" t="s">
        <v>8331</v>
      </c>
      <c r="P889" t="s">
        <v>8349</v>
      </c>
      <c r="Q889">
        <f t="shared" si="79"/>
        <v>1174</v>
      </c>
      <c r="R889">
        <f t="shared" si="78"/>
        <v>81.56</v>
      </c>
      <c r="S889" s="12">
        <f t="shared" si="80"/>
        <v>42202.278194444443</v>
      </c>
      <c r="T889" s="12">
        <f t="shared" si="81"/>
        <v>42232.278194444443</v>
      </c>
      <c r="U889">
        <f t="shared" si="82"/>
        <v>2015</v>
      </c>
      <c r="V889" s="18">
        <f t="shared" si="83"/>
        <v>30</v>
      </c>
    </row>
    <row r="890" spans="1:22" ht="60" x14ac:dyDescent="0.25">
      <c r="A890">
        <v>2229</v>
      </c>
      <c r="B890" s="3" t="s">
        <v>2230</v>
      </c>
      <c r="C890" s="3" t="s">
        <v>6339</v>
      </c>
      <c r="D890" s="6">
        <v>8012</v>
      </c>
      <c r="E890" s="8">
        <v>13704.33</v>
      </c>
      <c r="F890" t="s">
        <v>8218</v>
      </c>
      <c r="G890" t="s">
        <v>8223</v>
      </c>
      <c r="H890" t="s">
        <v>8245</v>
      </c>
      <c r="I890">
        <v>1378180800</v>
      </c>
      <c r="J890">
        <v>1375113391</v>
      </c>
      <c r="K890" t="b">
        <v>0</v>
      </c>
      <c r="L890">
        <v>539</v>
      </c>
      <c r="M890" t="b">
        <v>1</v>
      </c>
      <c r="N890" t="s">
        <v>8295</v>
      </c>
      <c r="O890" t="s">
        <v>8331</v>
      </c>
      <c r="P890" t="s">
        <v>8349</v>
      </c>
      <c r="Q890">
        <f t="shared" si="79"/>
        <v>171</v>
      </c>
      <c r="R890">
        <f t="shared" si="78"/>
        <v>25.43</v>
      </c>
      <c r="S890" s="12">
        <f t="shared" si="80"/>
        <v>41484.664247685185</v>
      </c>
      <c r="T890" s="12">
        <f t="shared" si="81"/>
        <v>41520.166666666664</v>
      </c>
      <c r="U890">
        <f t="shared" si="82"/>
        <v>2013</v>
      </c>
      <c r="V890" s="18">
        <f t="shared" si="83"/>
        <v>35.502418981481476</v>
      </c>
    </row>
    <row r="891" spans="1:22" ht="60" x14ac:dyDescent="0.25">
      <c r="A891">
        <v>2230</v>
      </c>
      <c r="B891" s="3" t="s">
        <v>2231</v>
      </c>
      <c r="C891" s="3" t="s">
        <v>6340</v>
      </c>
      <c r="D891" s="6">
        <v>8500</v>
      </c>
      <c r="E891" s="8">
        <v>10706</v>
      </c>
      <c r="F891" t="s">
        <v>8218</v>
      </c>
      <c r="G891" t="s">
        <v>8223</v>
      </c>
      <c r="H891" t="s">
        <v>8245</v>
      </c>
      <c r="I891">
        <v>1398460127</v>
      </c>
      <c r="J891">
        <v>1395868127</v>
      </c>
      <c r="K891" t="b">
        <v>0</v>
      </c>
      <c r="L891">
        <v>498</v>
      </c>
      <c r="M891" t="b">
        <v>1</v>
      </c>
      <c r="N891" t="s">
        <v>8295</v>
      </c>
      <c r="O891" t="s">
        <v>8331</v>
      </c>
      <c r="P891" t="s">
        <v>8349</v>
      </c>
      <c r="Q891">
        <f t="shared" si="79"/>
        <v>126</v>
      </c>
      <c r="R891">
        <f t="shared" si="78"/>
        <v>21.5</v>
      </c>
      <c r="S891" s="12">
        <f t="shared" si="80"/>
        <v>41724.881099537037</v>
      </c>
      <c r="T891" s="12">
        <f t="shared" si="81"/>
        <v>41754.881099537037</v>
      </c>
      <c r="U891">
        <f t="shared" si="82"/>
        <v>2014</v>
      </c>
      <c r="V891" s="18">
        <f t="shared" si="83"/>
        <v>30</v>
      </c>
    </row>
    <row r="892" spans="1:22" ht="60" x14ac:dyDescent="0.25">
      <c r="A892">
        <v>2231</v>
      </c>
      <c r="B892" s="3" t="s">
        <v>2232</v>
      </c>
      <c r="C892" s="3" t="s">
        <v>6341</v>
      </c>
      <c r="D892" s="6">
        <v>2500</v>
      </c>
      <c r="E892" s="8">
        <v>30303.24</v>
      </c>
      <c r="F892" t="s">
        <v>8218</v>
      </c>
      <c r="G892" t="s">
        <v>8223</v>
      </c>
      <c r="H892" t="s">
        <v>8245</v>
      </c>
      <c r="I892">
        <v>1372136400</v>
      </c>
      <c r="J892">
        <v>1369864301</v>
      </c>
      <c r="K892" t="b">
        <v>0</v>
      </c>
      <c r="L892">
        <v>1113</v>
      </c>
      <c r="M892" t="b">
        <v>1</v>
      </c>
      <c r="N892" t="s">
        <v>8295</v>
      </c>
      <c r="O892" t="s">
        <v>8331</v>
      </c>
      <c r="P892" t="s">
        <v>8349</v>
      </c>
      <c r="Q892">
        <f t="shared" si="79"/>
        <v>1212</v>
      </c>
      <c r="R892">
        <f t="shared" si="78"/>
        <v>27.23</v>
      </c>
      <c r="S892" s="12">
        <f t="shared" si="80"/>
        <v>41423.910891203705</v>
      </c>
      <c r="T892" s="12">
        <f t="shared" si="81"/>
        <v>41450.208333333336</v>
      </c>
      <c r="U892">
        <f t="shared" si="82"/>
        <v>2013</v>
      </c>
      <c r="V892" s="18">
        <f t="shared" si="83"/>
        <v>26.29744212962963</v>
      </c>
    </row>
    <row r="893" spans="1:22" ht="45" x14ac:dyDescent="0.25">
      <c r="A893">
        <v>2232</v>
      </c>
      <c r="B893" s="3" t="s">
        <v>2233</v>
      </c>
      <c r="C893" s="3" t="s">
        <v>6342</v>
      </c>
      <c r="D893" s="6">
        <v>5000</v>
      </c>
      <c r="E893" s="8">
        <v>24790</v>
      </c>
      <c r="F893" t="s">
        <v>8218</v>
      </c>
      <c r="G893" t="s">
        <v>8223</v>
      </c>
      <c r="H893" t="s">
        <v>8245</v>
      </c>
      <c r="I893">
        <v>1405738800</v>
      </c>
      <c r="J893">
        <v>1402945408</v>
      </c>
      <c r="K893" t="b">
        <v>0</v>
      </c>
      <c r="L893">
        <v>988</v>
      </c>
      <c r="M893" t="b">
        <v>1</v>
      </c>
      <c r="N893" t="s">
        <v>8295</v>
      </c>
      <c r="O893" t="s">
        <v>8331</v>
      </c>
      <c r="P893" t="s">
        <v>8349</v>
      </c>
      <c r="Q893">
        <f t="shared" si="79"/>
        <v>496</v>
      </c>
      <c r="R893">
        <f t="shared" si="78"/>
        <v>25.09</v>
      </c>
      <c r="S893" s="12">
        <f t="shared" si="80"/>
        <v>41806.794074074074</v>
      </c>
      <c r="T893" s="12">
        <f t="shared" si="81"/>
        <v>41839.125</v>
      </c>
      <c r="U893">
        <f t="shared" si="82"/>
        <v>2014</v>
      </c>
      <c r="V893" s="18">
        <f t="shared" si="83"/>
        <v>32.330925925925925</v>
      </c>
    </row>
    <row r="894" spans="1:22" ht="45" x14ac:dyDescent="0.25">
      <c r="A894">
        <v>2233</v>
      </c>
      <c r="B894" s="3" t="s">
        <v>2234</v>
      </c>
      <c r="C894" s="3" t="s">
        <v>6343</v>
      </c>
      <c r="D894" s="6">
        <v>2500</v>
      </c>
      <c r="E894" s="8">
        <v>8301</v>
      </c>
      <c r="F894" t="s">
        <v>8218</v>
      </c>
      <c r="G894" t="s">
        <v>8224</v>
      </c>
      <c r="H894" t="s">
        <v>8246</v>
      </c>
      <c r="I894">
        <v>1450051200</v>
      </c>
      <c r="J894">
        <v>1448269539</v>
      </c>
      <c r="K894" t="b">
        <v>0</v>
      </c>
      <c r="L894">
        <v>391</v>
      </c>
      <c r="M894" t="b">
        <v>1</v>
      </c>
      <c r="N894" t="s">
        <v>8295</v>
      </c>
      <c r="O894" t="s">
        <v>8331</v>
      </c>
      <c r="P894" t="s">
        <v>8349</v>
      </c>
      <c r="Q894">
        <f t="shared" si="79"/>
        <v>332</v>
      </c>
      <c r="R894">
        <f t="shared" si="78"/>
        <v>21.23</v>
      </c>
      <c r="S894" s="12">
        <f t="shared" si="80"/>
        <v>42331.378923611104</v>
      </c>
      <c r="T894" s="12">
        <f t="shared" si="81"/>
        <v>42352</v>
      </c>
      <c r="U894">
        <f t="shared" si="82"/>
        <v>2015</v>
      </c>
      <c r="V894" s="18">
        <f t="shared" si="83"/>
        <v>20.621076388888888</v>
      </c>
    </row>
    <row r="895" spans="1:22" ht="45" x14ac:dyDescent="0.25">
      <c r="A895">
        <v>2234</v>
      </c>
      <c r="B895" s="3" t="s">
        <v>2235</v>
      </c>
      <c r="C895" s="3" t="s">
        <v>6344</v>
      </c>
      <c r="D895" s="6">
        <v>100</v>
      </c>
      <c r="E895" s="8">
        <v>1165</v>
      </c>
      <c r="F895" t="s">
        <v>8218</v>
      </c>
      <c r="G895" t="s">
        <v>8223</v>
      </c>
      <c r="H895" t="s">
        <v>8245</v>
      </c>
      <c r="I895">
        <v>1483645647</v>
      </c>
      <c r="J895">
        <v>1481053647</v>
      </c>
      <c r="K895" t="b">
        <v>0</v>
      </c>
      <c r="L895">
        <v>28</v>
      </c>
      <c r="M895" t="b">
        <v>1</v>
      </c>
      <c r="N895" t="s">
        <v>8295</v>
      </c>
      <c r="O895" t="s">
        <v>8331</v>
      </c>
      <c r="P895" t="s">
        <v>8349</v>
      </c>
      <c r="Q895">
        <f t="shared" si="79"/>
        <v>1165</v>
      </c>
      <c r="R895">
        <f t="shared" si="78"/>
        <v>41.61</v>
      </c>
      <c r="S895" s="12">
        <f t="shared" si="80"/>
        <v>42710.824618055558</v>
      </c>
      <c r="T895" s="12">
        <f t="shared" si="81"/>
        <v>42740.824618055558</v>
      </c>
      <c r="U895">
        <f t="shared" si="82"/>
        <v>2016</v>
      </c>
      <c r="V895" s="18">
        <f t="shared" si="83"/>
        <v>30</v>
      </c>
    </row>
    <row r="896" spans="1:22" ht="45" x14ac:dyDescent="0.25">
      <c r="A896">
        <v>2235</v>
      </c>
      <c r="B896" s="3" t="s">
        <v>2236</v>
      </c>
      <c r="C896" s="3" t="s">
        <v>6345</v>
      </c>
      <c r="D896" s="6">
        <v>13000</v>
      </c>
      <c r="E896" s="8">
        <v>19931</v>
      </c>
      <c r="F896" t="s">
        <v>8218</v>
      </c>
      <c r="G896" t="s">
        <v>8228</v>
      </c>
      <c r="H896" t="s">
        <v>8250</v>
      </c>
      <c r="I896">
        <v>1427585511</v>
      </c>
      <c r="J896">
        <v>1424997111</v>
      </c>
      <c r="K896" t="b">
        <v>0</v>
      </c>
      <c r="L896">
        <v>147</v>
      </c>
      <c r="M896" t="b">
        <v>1</v>
      </c>
      <c r="N896" t="s">
        <v>8295</v>
      </c>
      <c r="O896" t="s">
        <v>8331</v>
      </c>
      <c r="P896" t="s">
        <v>8349</v>
      </c>
      <c r="Q896">
        <f t="shared" si="79"/>
        <v>153</v>
      </c>
      <c r="R896">
        <f t="shared" si="78"/>
        <v>135.59</v>
      </c>
      <c r="S896" s="12">
        <f t="shared" si="80"/>
        <v>42062.022118055553</v>
      </c>
      <c r="T896" s="12">
        <f t="shared" si="81"/>
        <v>42091.980451388896</v>
      </c>
      <c r="U896">
        <f t="shared" si="82"/>
        <v>2015</v>
      </c>
      <c r="V896" s="18">
        <f t="shared" si="83"/>
        <v>29.958333333333332</v>
      </c>
    </row>
    <row r="897" spans="1:22" ht="45" x14ac:dyDescent="0.25">
      <c r="A897">
        <v>2236</v>
      </c>
      <c r="B897" s="3" t="s">
        <v>2237</v>
      </c>
      <c r="C897" s="3" t="s">
        <v>6346</v>
      </c>
      <c r="D897" s="6">
        <v>2800</v>
      </c>
      <c r="E897" s="8">
        <v>15039</v>
      </c>
      <c r="F897" t="s">
        <v>8218</v>
      </c>
      <c r="G897" t="s">
        <v>8223</v>
      </c>
      <c r="H897" t="s">
        <v>8245</v>
      </c>
      <c r="I897">
        <v>1454338123</v>
      </c>
      <c r="J897">
        <v>1451746123</v>
      </c>
      <c r="K897" t="b">
        <v>0</v>
      </c>
      <c r="L897">
        <v>680</v>
      </c>
      <c r="M897" t="b">
        <v>1</v>
      </c>
      <c r="N897" t="s">
        <v>8295</v>
      </c>
      <c r="O897" t="s">
        <v>8331</v>
      </c>
      <c r="P897" t="s">
        <v>8349</v>
      </c>
      <c r="Q897">
        <f t="shared" si="79"/>
        <v>537</v>
      </c>
      <c r="R897">
        <f t="shared" si="78"/>
        <v>22.12</v>
      </c>
      <c r="S897" s="12">
        <f t="shared" si="80"/>
        <v>42371.617164351846</v>
      </c>
      <c r="T897" s="12">
        <f t="shared" si="81"/>
        <v>42401.617164351846</v>
      </c>
      <c r="U897">
        <f t="shared" si="82"/>
        <v>2016</v>
      </c>
      <c r="V897" s="18">
        <f t="shared" si="83"/>
        <v>30</v>
      </c>
    </row>
    <row r="898" spans="1:22" ht="60" x14ac:dyDescent="0.25">
      <c r="A898">
        <v>2237</v>
      </c>
      <c r="B898" s="3" t="s">
        <v>2238</v>
      </c>
      <c r="C898" s="3" t="s">
        <v>6347</v>
      </c>
      <c r="D898" s="6">
        <v>18000</v>
      </c>
      <c r="E898" s="8">
        <v>63527</v>
      </c>
      <c r="F898" t="s">
        <v>8218</v>
      </c>
      <c r="G898" t="s">
        <v>8223</v>
      </c>
      <c r="H898" t="s">
        <v>8245</v>
      </c>
      <c r="I898">
        <v>1415779140</v>
      </c>
      <c r="J898">
        <v>1412294683</v>
      </c>
      <c r="K898" t="b">
        <v>0</v>
      </c>
      <c r="L898">
        <v>983</v>
      </c>
      <c r="M898" t="b">
        <v>1</v>
      </c>
      <c r="N898" t="s">
        <v>8295</v>
      </c>
      <c r="O898" t="s">
        <v>8331</v>
      </c>
      <c r="P898" t="s">
        <v>8349</v>
      </c>
      <c r="Q898">
        <f t="shared" si="79"/>
        <v>353</v>
      </c>
      <c r="R898">
        <f t="shared" ref="R898:R961" si="84">IFERROR(ROUND(E898/L898,2),0)</f>
        <v>64.63</v>
      </c>
      <c r="S898" s="12">
        <f t="shared" si="80"/>
        <v>41915.003275462965</v>
      </c>
      <c r="T898" s="12">
        <f t="shared" si="81"/>
        <v>41955.332638888889</v>
      </c>
      <c r="U898">
        <f t="shared" si="82"/>
        <v>2014</v>
      </c>
      <c r="V898" s="18">
        <f t="shared" si="83"/>
        <v>40.329363425925926</v>
      </c>
    </row>
    <row r="899" spans="1:22" ht="30" x14ac:dyDescent="0.25">
      <c r="A899">
        <v>2238</v>
      </c>
      <c r="B899" s="3" t="s">
        <v>2239</v>
      </c>
      <c r="C899" s="3" t="s">
        <v>6348</v>
      </c>
      <c r="D899" s="6">
        <v>4000</v>
      </c>
      <c r="E899" s="8">
        <v>5496</v>
      </c>
      <c r="F899" t="s">
        <v>8218</v>
      </c>
      <c r="G899" t="s">
        <v>8235</v>
      </c>
      <c r="H899" t="s">
        <v>8248</v>
      </c>
      <c r="I899">
        <v>1489157716</v>
      </c>
      <c r="J899">
        <v>1486565716</v>
      </c>
      <c r="K899" t="b">
        <v>0</v>
      </c>
      <c r="L899">
        <v>79</v>
      </c>
      <c r="M899" t="b">
        <v>1</v>
      </c>
      <c r="N899" t="s">
        <v>8295</v>
      </c>
      <c r="O899" t="s">
        <v>8331</v>
      </c>
      <c r="P899" t="s">
        <v>8349</v>
      </c>
      <c r="Q899">
        <f t="shared" ref="Q899:Q962" si="85">ROUND(E899/D899*100,0)</f>
        <v>137</v>
      </c>
      <c r="R899">
        <f t="shared" si="84"/>
        <v>69.569999999999993</v>
      </c>
      <c r="S899" s="12">
        <f t="shared" ref="S899:S962" si="86">(((J899/60)/60)/24)+DATE(1970,1,1)</f>
        <v>42774.621712962966</v>
      </c>
      <c r="T899" s="12">
        <f t="shared" ref="T899:T962" si="87">(((I899/60)/60)/24)+DATE(1970,1,1)</f>
        <v>42804.621712962966</v>
      </c>
      <c r="U899">
        <f t="shared" ref="U899:U962" si="88">YEAR(S899)</f>
        <v>2017</v>
      </c>
      <c r="V899" s="18">
        <f t="shared" ref="V899:V962" si="89">(I899-J899)/60/60/24</f>
        <v>30</v>
      </c>
    </row>
    <row r="900" spans="1:22" ht="30" x14ac:dyDescent="0.25">
      <c r="A900">
        <v>2239</v>
      </c>
      <c r="B900" s="3" t="s">
        <v>2240</v>
      </c>
      <c r="C900" s="3" t="s">
        <v>6349</v>
      </c>
      <c r="D900" s="6">
        <v>25000</v>
      </c>
      <c r="E900" s="8">
        <v>32006.67</v>
      </c>
      <c r="F900" t="s">
        <v>8218</v>
      </c>
      <c r="G900" t="s">
        <v>8223</v>
      </c>
      <c r="H900" t="s">
        <v>8245</v>
      </c>
      <c r="I900">
        <v>1385870520</v>
      </c>
      <c r="J900">
        <v>1382742014</v>
      </c>
      <c r="K900" t="b">
        <v>0</v>
      </c>
      <c r="L900">
        <v>426</v>
      </c>
      <c r="M900" t="b">
        <v>1</v>
      </c>
      <c r="N900" t="s">
        <v>8295</v>
      </c>
      <c r="O900" t="s">
        <v>8331</v>
      </c>
      <c r="P900" t="s">
        <v>8349</v>
      </c>
      <c r="Q900">
        <f t="shared" si="85"/>
        <v>128</v>
      </c>
      <c r="R900">
        <f t="shared" si="84"/>
        <v>75.13</v>
      </c>
      <c r="S900" s="12">
        <f t="shared" si="86"/>
        <v>41572.958495370374</v>
      </c>
      <c r="T900" s="12">
        <f t="shared" si="87"/>
        <v>41609.168055555558</v>
      </c>
      <c r="U900">
        <f t="shared" si="88"/>
        <v>2013</v>
      </c>
      <c r="V900" s="18">
        <f t="shared" si="89"/>
        <v>36.20956018518519</v>
      </c>
    </row>
    <row r="901" spans="1:22" ht="45" x14ac:dyDescent="0.25">
      <c r="A901">
        <v>2240</v>
      </c>
      <c r="B901" s="3" t="s">
        <v>2241</v>
      </c>
      <c r="C901" s="3" t="s">
        <v>6350</v>
      </c>
      <c r="D901" s="6">
        <v>5000</v>
      </c>
      <c r="E901" s="8">
        <v>13534</v>
      </c>
      <c r="F901" t="s">
        <v>8218</v>
      </c>
      <c r="G901" t="s">
        <v>8223</v>
      </c>
      <c r="H901" t="s">
        <v>8245</v>
      </c>
      <c r="I901">
        <v>1461354544</v>
      </c>
      <c r="J901">
        <v>1458762544</v>
      </c>
      <c r="K901" t="b">
        <v>0</v>
      </c>
      <c r="L901">
        <v>96</v>
      </c>
      <c r="M901" t="b">
        <v>1</v>
      </c>
      <c r="N901" t="s">
        <v>8295</v>
      </c>
      <c r="O901" t="s">
        <v>8331</v>
      </c>
      <c r="P901" t="s">
        <v>8349</v>
      </c>
      <c r="Q901">
        <f t="shared" si="85"/>
        <v>271</v>
      </c>
      <c r="R901">
        <f t="shared" si="84"/>
        <v>140.97999999999999</v>
      </c>
      <c r="S901" s="12">
        <f t="shared" si="86"/>
        <v>42452.825740740736</v>
      </c>
      <c r="T901" s="12">
        <f t="shared" si="87"/>
        <v>42482.825740740736</v>
      </c>
      <c r="U901">
        <f t="shared" si="88"/>
        <v>2016</v>
      </c>
      <c r="V901" s="18">
        <f t="shared" si="89"/>
        <v>30</v>
      </c>
    </row>
    <row r="902" spans="1:22" ht="60" x14ac:dyDescent="0.25">
      <c r="A902">
        <v>2241</v>
      </c>
      <c r="B902" s="3" t="s">
        <v>2242</v>
      </c>
      <c r="C902" s="3" t="s">
        <v>6351</v>
      </c>
      <c r="D902" s="6">
        <v>1000</v>
      </c>
      <c r="E902" s="8">
        <v>8064</v>
      </c>
      <c r="F902" t="s">
        <v>8218</v>
      </c>
      <c r="G902" t="s">
        <v>8224</v>
      </c>
      <c r="H902" t="s">
        <v>8246</v>
      </c>
      <c r="I902">
        <v>1488484300</v>
      </c>
      <c r="J902">
        <v>1485892300</v>
      </c>
      <c r="K902" t="b">
        <v>0</v>
      </c>
      <c r="L902">
        <v>163</v>
      </c>
      <c r="M902" t="b">
        <v>1</v>
      </c>
      <c r="N902" t="s">
        <v>8295</v>
      </c>
      <c r="O902" t="s">
        <v>8331</v>
      </c>
      <c r="P902" t="s">
        <v>8349</v>
      </c>
      <c r="Q902">
        <f t="shared" si="85"/>
        <v>806</v>
      </c>
      <c r="R902">
        <f t="shared" si="84"/>
        <v>49.47</v>
      </c>
      <c r="S902" s="12">
        <f t="shared" si="86"/>
        <v>42766.827546296292</v>
      </c>
      <c r="T902" s="12">
        <f t="shared" si="87"/>
        <v>42796.827546296292</v>
      </c>
      <c r="U902">
        <f t="shared" si="88"/>
        <v>2017</v>
      </c>
      <c r="V902" s="18">
        <f t="shared" si="89"/>
        <v>30</v>
      </c>
    </row>
    <row r="903" spans="1:22" ht="30" x14ac:dyDescent="0.25">
      <c r="A903">
        <v>2242</v>
      </c>
      <c r="B903" s="3" t="s">
        <v>2243</v>
      </c>
      <c r="C903" s="3" t="s">
        <v>6352</v>
      </c>
      <c r="D903" s="6">
        <v>10000</v>
      </c>
      <c r="E903" s="8">
        <v>136009.76</v>
      </c>
      <c r="F903" t="s">
        <v>8218</v>
      </c>
      <c r="G903" t="s">
        <v>8223</v>
      </c>
      <c r="H903" t="s">
        <v>8245</v>
      </c>
      <c r="I903">
        <v>1385521320</v>
      </c>
      <c r="J903">
        <v>1382449733</v>
      </c>
      <c r="K903" t="b">
        <v>0</v>
      </c>
      <c r="L903">
        <v>2525</v>
      </c>
      <c r="M903" t="b">
        <v>1</v>
      </c>
      <c r="N903" t="s">
        <v>8295</v>
      </c>
      <c r="O903" t="s">
        <v>8331</v>
      </c>
      <c r="P903" t="s">
        <v>8349</v>
      </c>
      <c r="Q903">
        <f t="shared" si="85"/>
        <v>1360</v>
      </c>
      <c r="R903">
        <f t="shared" si="84"/>
        <v>53.87</v>
      </c>
      <c r="S903" s="12">
        <f t="shared" si="86"/>
        <v>41569.575613425928</v>
      </c>
      <c r="T903" s="12">
        <f t="shared" si="87"/>
        <v>41605.126388888886</v>
      </c>
      <c r="U903">
        <f t="shared" si="88"/>
        <v>2013</v>
      </c>
      <c r="V903" s="18">
        <f t="shared" si="89"/>
        <v>35.550775462962967</v>
      </c>
    </row>
    <row r="904" spans="1:22" ht="60" x14ac:dyDescent="0.25">
      <c r="A904">
        <v>2243</v>
      </c>
      <c r="B904" s="3" t="s">
        <v>2244</v>
      </c>
      <c r="C904" s="3" t="s">
        <v>6353</v>
      </c>
      <c r="D904" s="6">
        <v>1</v>
      </c>
      <c r="E904" s="8">
        <v>9302.5</v>
      </c>
      <c r="F904" t="s">
        <v>8218</v>
      </c>
      <c r="G904" t="s">
        <v>8223</v>
      </c>
      <c r="H904" t="s">
        <v>8245</v>
      </c>
      <c r="I904">
        <v>1489374000</v>
      </c>
      <c r="J904">
        <v>1488823290</v>
      </c>
      <c r="K904" t="b">
        <v>0</v>
      </c>
      <c r="L904">
        <v>2035</v>
      </c>
      <c r="M904" t="b">
        <v>1</v>
      </c>
      <c r="N904" t="s">
        <v>8295</v>
      </c>
      <c r="O904" t="s">
        <v>8331</v>
      </c>
      <c r="P904" t="s">
        <v>8349</v>
      </c>
      <c r="Q904">
        <f t="shared" si="85"/>
        <v>930250</v>
      </c>
      <c r="R904">
        <f t="shared" si="84"/>
        <v>4.57</v>
      </c>
      <c r="S904" s="12">
        <f t="shared" si="86"/>
        <v>42800.751041666663</v>
      </c>
      <c r="T904" s="12">
        <f t="shared" si="87"/>
        <v>42807.125</v>
      </c>
      <c r="U904">
        <f t="shared" si="88"/>
        <v>2017</v>
      </c>
      <c r="V904" s="18">
        <f t="shared" si="89"/>
        <v>6.3739583333333334</v>
      </c>
    </row>
    <row r="905" spans="1:22" ht="45" x14ac:dyDescent="0.25">
      <c r="A905">
        <v>2244</v>
      </c>
      <c r="B905" s="3" t="s">
        <v>2245</v>
      </c>
      <c r="C905" s="3" t="s">
        <v>6354</v>
      </c>
      <c r="D905" s="6">
        <v>5000</v>
      </c>
      <c r="E905" s="8">
        <v>18851</v>
      </c>
      <c r="F905" t="s">
        <v>8218</v>
      </c>
      <c r="G905" t="s">
        <v>8223</v>
      </c>
      <c r="H905" t="s">
        <v>8245</v>
      </c>
      <c r="I905">
        <v>1476649800</v>
      </c>
      <c r="J905">
        <v>1475609946</v>
      </c>
      <c r="K905" t="b">
        <v>0</v>
      </c>
      <c r="L905">
        <v>290</v>
      </c>
      <c r="M905" t="b">
        <v>1</v>
      </c>
      <c r="N905" t="s">
        <v>8295</v>
      </c>
      <c r="O905" t="s">
        <v>8331</v>
      </c>
      <c r="P905" t="s">
        <v>8349</v>
      </c>
      <c r="Q905">
        <f t="shared" si="85"/>
        <v>377</v>
      </c>
      <c r="R905">
        <f t="shared" si="84"/>
        <v>65</v>
      </c>
      <c r="S905" s="12">
        <f t="shared" si="86"/>
        <v>42647.818819444445</v>
      </c>
      <c r="T905" s="12">
        <f t="shared" si="87"/>
        <v>42659.854166666672</v>
      </c>
      <c r="U905">
        <f t="shared" si="88"/>
        <v>2016</v>
      </c>
      <c r="V905" s="18">
        <f t="shared" si="89"/>
        <v>12.035347222222223</v>
      </c>
    </row>
    <row r="906" spans="1:22" ht="45" x14ac:dyDescent="0.25">
      <c r="A906">
        <v>2245</v>
      </c>
      <c r="B906" s="3" t="s">
        <v>2246</v>
      </c>
      <c r="C906" s="3" t="s">
        <v>6355</v>
      </c>
      <c r="D906" s="6">
        <v>4000</v>
      </c>
      <c r="E906" s="8">
        <v>105881</v>
      </c>
      <c r="F906" t="s">
        <v>8218</v>
      </c>
      <c r="G906" t="s">
        <v>8223</v>
      </c>
      <c r="H906" t="s">
        <v>8245</v>
      </c>
      <c r="I906">
        <v>1393005600</v>
      </c>
      <c r="J906">
        <v>1390323617</v>
      </c>
      <c r="K906" t="b">
        <v>0</v>
      </c>
      <c r="L906">
        <v>1980</v>
      </c>
      <c r="M906" t="b">
        <v>1</v>
      </c>
      <c r="N906" t="s">
        <v>8295</v>
      </c>
      <c r="O906" t="s">
        <v>8331</v>
      </c>
      <c r="P906" t="s">
        <v>8349</v>
      </c>
      <c r="Q906">
        <f t="shared" si="85"/>
        <v>2647</v>
      </c>
      <c r="R906">
        <f t="shared" si="84"/>
        <v>53.48</v>
      </c>
      <c r="S906" s="12">
        <f t="shared" si="86"/>
        <v>41660.708530092597</v>
      </c>
      <c r="T906" s="12">
        <f t="shared" si="87"/>
        <v>41691.75</v>
      </c>
      <c r="U906">
        <f t="shared" si="88"/>
        <v>2014</v>
      </c>
      <c r="V906" s="18">
        <f t="shared" si="89"/>
        <v>31.041469907407407</v>
      </c>
    </row>
    <row r="907" spans="1:22" ht="60" x14ac:dyDescent="0.25">
      <c r="A907">
        <v>2246</v>
      </c>
      <c r="B907" s="3" t="s">
        <v>2247</v>
      </c>
      <c r="C907" s="3" t="s">
        <v>6356</v>
      </c>
      <c r="D907" s="6">
        <v>2500</v>
      </c>
      <c r="E907" s="8">
        <v>2503</v>
      </c>
      <c r="F907" t="s">
        <v>8218</v>
      </c>
      <c r="G907" t="s">
        <v>8224</v>
      </c>
      <c r="H907" t="s">
        <v>8246</v>
      </c>
      <c r="I907">
        <v>1441393210</v>
      </c>
      <c r="J907">
        <v>1438801210</v>
      </c>
      <c r="K907" t="b">
        <v>0</v>
      </c>
      <c r="L907">
        <v>57</v>
      </c>
      <c r="M907" t="b">
        <v>1</v>
      </c>
      <c r="N907" t="s">
        <v>8295</v>
      </c>
      <c r="O907" t="s">
        <v>8331</v>
      </c>
      <c r="P907" t="s">
        <v>8349</v>
      </c>
      <c r="Q907">
        <f t="shared" si="85"/>
        <v>100</v>
      </c>
      <c r="R907">
        <f t="shared" si="84"/>
        <v>43.91</v>
      </c>
      <c r="S907" s="12">
        <f t="shared" si="86"/>
        <v>42221.79178240741</v>
      </c>
      <c r="T907" s="12">
        <f t="shared" si="87"/>
        <v>42251.79178240741</v>
      </c>
      <c r="U907">
        <f t="shared" si="88"/>
        <v>2015</v>
      </c>
      <c r="V907" s="18">
        <f t="shared" si="89"/>
        <v>30</v>
      </c>
    </row>
    <row r="908" spans="1:22" ht="45" x14ac:dyDescent="0.25">
      <c r="A908">
        <v>2247</v>
      </c>
      <c r="B908" s="3" t="s">
        <v>2248</v>
      </c>
      <c r="C908" s="3" t="s">
        <v>6357</v>
      </c>
      <c r="D908" s="6">
        <v>18500</v>
      </c>
      <c r="E908" s="8">
        <v>19324</v>
      </c>
      <c r="F908" t="s">
        <v>8218</v>
      </c>
      <c r="G908" t="s">
        <v>8223</v>
      </c>
      <c r="H908" t="s">
        <v>8245</v>
      </c>
      <c r="I908">
        <v>1438185565</v>
      </c>
      <c r="J908">
        <v>1436975965</v>
      </c>
      <c r="K908" t="b">
        <v>0</v>
      </c>
      <c r="L908">
        <v>380</v>
      </c>
      <c r="M908" t="b">
        <v>1</v>
      </c>
      <c r="N908" t="s">
        <v>8295</v>
      </c>
      <c r="O908" t="s">
        <v>8331</v>
      </c>
      <c r="P908" t="s">
        <v>8349</v>
      </c>
      <c r="Q908">
        <f t="shared" si="85"/>
        <v>104</v>
      </c>
      <c r="R908">
        <f t="shared" si="84"/>
        <v>50.85</v>
      </c>
      <c r="S908" s="12">
        <f t="shared" si="86"/>
        <v>42200.666261574079</v>
      </c>
      <c r="T908" s="12">
        <f t="shared" si="87"/>
        <v>42214.666261574079</v>
      </c>
      <c r="U908">
        <f t="shared" si="88"/>
        <v>2015</v>
      </c>
      <c r="V908" s="18">
        <f t="shared" si="89"/>
        <v>14</v>
      </c>
    </row>
    <row r="909" spans="1:22" ht="60" x14ac:dyDescent="0.25">
      <c r="A909">
        <v>2248</v>
      </c>
      <c r="B909" s="3" t="s">
        <v>2249</v>
      </c>
      <c r="C909" s="3" t="s">
        <v>6358</v>
      </c>
      <c r="D909" s="6">
        <v>7000</v>
      </c>
      <c r="E909" s="8">
        <v>7505</v>
      </c>
      <c r="F909" t="s">
        <v>8218</v>
      </c>
      <c r="G909" t="s">
        <v>8224</v>
      </c>
      <c r="H909" t="s">
        <v>8246</v>
      </c>
      <c r="I909">
        <v>1481749278</v>
      </c>
      <c r="J909">
        <v>1479157278</v>
      </c>
      <c r="K909" t="b">
        <v>0</v>
      </c>
      <c r="L909">
        <v>128</v>
      </c>
      <c r="M909" t="b">
        <v>1</v>
      </c>
      <c r="N909" t="s">
        <v>8295</v>
      </c>
      <c r="O909" t="s">
        <v>8331</v>
      </c>
      <c r="P909" t="s">
        <v>8349</v>
      </c>
      <c r="Q909">
        <f t="shared" si="85"/>
        <v>107</v>
      </c>
      <c r="R909">
        <f t="shared" si="84"/>
        <v>58.63</v>
      </c>
      <c r="S909" s="12">
        <f t="shared" si="86"/>
        <v>42688.875902777778</v>
      </c>
      <c r="T909" s="12">
        <f t="shared" si="87"/>
        <v>42718.875902777778</v>
      </c>
      <c r="U909">
        <f t="shared" si="88"/>
        <v>2016</v>
      </c>
      <c r="V909" s="18">
        <f t="shared" si="89"/>
        <v>30</v>
      </c>
    </row>
    <row r="910" spans="1:22" ht="45" x14ac:dyDescent="0.25">
      <c r="A910">
        <v>2249</v>
      </c>
      <c r="B910" s="3" t="s">
        <v>2250</v>
      </c>
      <c r="C910" s="3" t="s">
        <v>6359</v>
      </c>
      <c r="D910" s="6">
        <v>3500</v>
      </c>
      <c r="E910" s="8">
        <v>5907</v>
      </c>
      <c r="F910" t="s">
        <v>8218</v>
      </c>
      <c r="G910" t="s">
        <v>8223</v>
      </c>
      <c r="H910" t="s">
        <v>8245</v>
      </c>
      <c r="I910">
        <v>1364917965</v>
      </c>
      <c r="J910">
        <v>1362329565</v>
      </c>
      <c r="K910" t="b">
        <v>0</v>
      </c>
      <c r="L910">
        <v>180</v>
      </c>
      <c r="M910" t="b">
        <v>1</v>
      </c>
      <c r="N910" t="s">
        <v>8295</v>
      </c>
      <c r="O910" t="s">
        <v>8331</v>
      </c>
      <c r="P910" t="s">
        <v>8349</v>
      </c>
      <c r="Q910">
        <f t="shared" si="85"/>
        <v>169</v>
      </c>
      <c r="R910">
        <f t="shared" si="84"/>
        <v>32.82</v>
      </c>
      <c r="S910" s="12">
        <f t="shared" si="86"/>
        <v>41336.703298611108</v>
      </c>
      <c r="T910" s="12">
        <f t="shared" si="87"/>
        <v>41366.661631944444</v>
      </c>
      <c r="U910">
        <f t="shared" si="88"/>
        <v>2013</v>
      </c>
      <c r="V910" s="18">
        <f t="shared" si="89"/>
        <v>29.958333333333332</v>
      </c>
    </row>
    <row r="911" spans="1:22" ht="45" x14ac:dyDescent="0.25">
      <c r="A911">
        <v>2250</v>
      </c>
      <c r="B911" s="3" t="s">
        <v>2251</v>
      </c>
      <c r="C911" s="3" t="s">
        <v>6360</v>
      </c>
      <c r="D911" s="6">
        <v>25000</v>
      </c>
      <c r="E911" s="8">
        <v>243778</v>
      </c>
      <c r="F911" t="s">
        <v>8218</v>
      </c>
      <c r="G911" t="s">
        <v>8223</v>
      </c>
      <c r="H911" t="s">
        <v>8245</v>
      </c>
      <c r="I911">
        <v>1480727273</v>
      </c>
      <c r="J911">
        <v>1478131673</v>
      </c>
      <c r="K911" t="b">
        <v>0</v>
      </c>
      <c r="L911">
        <v>571</v>
      </c>
      <c r="M911" t="b">
        <v>1</v>
      </c>
      <c r="N911" t="s">
        <v>8295</v>
      </c>
      <c r="O911" t="s">
        <v>8331</v>
      </c>
      <c r="P911" t="s">
        <v>8349</v>
      </c>
      <c r="Q911">
        <f t="shared" si="85"/>
        <v>975</v>
      </c>
      <c r="R911">
        <f t="shared" si="84"/>
        <v>426.93</v>
      </c>
      <c r="S911" s="12">
        <f t="shared" si="86"/>
        <v>42677.005474537036</v>
      </c>
      <c r="T911" s="12">
        <f t="shared" si="87"/>
        <v>42707.0471412037</v>
      </c>
      <c r="U911">
        <f t="shared" si="88"/>
        <v>2016</v>
      </c>
      <c r="V911" s="18">
        <f t="shared" si="89"/>
        <v>30.041666666666668</v>
      </c>
    </row>
    <row r="912" spans="1:22" ht="45" x14ac:dyDescent="0.25">
      <c r="A912">
        <v>2251</v>
      </c>
      <c r="B912" s="3" t="s">
        <v>2252</v>
      </c>
      <c r="C912" s="3" t="s">
        <v>6361</v>
      </c>
      <c r="D912" s="6">
        <v>8500</v>
      </c>
      <c r="E912" s="8">
        <v>11428.19</v>
      </c>
      <c r="F912" t="s">
        <v>8218</v>
      </c>
      <c r="G912" t="s">
        <v>8223</v>
      </c>
      <c r="H912" t="s">
        <v>8245</v>
      </c>
      <c r="I912">
        <v>1408177077</v>
      </c>
      <c r="J912">
        <v>1406362677</v>
      </c>
      <c r="K912" t="b">
        <v>0</v>
      </c>
      <c r="L912">
        <v>480</v>
      </c>
      <c r="M912" t="b">
        <v>1</v>
      </c>
      <c r="N912" t="s">
        <v>8295</v>
      </c>
      <c r="O912" t="s">
        <v>8331</v>
      </c>
      <c r="P912" t="s">
        <v>8349</v>
      </c>
      <c r="Q912">
        <f t="shared" si="85"/>
        <v>134</v>
      </c>
      <c r="R912">
        <f t="shared" si="84"/>
        <v>23.81</v>
      </c>
      <c r="S912" s="12">
        <f t="shared" si="86"/>
        <v>41846.34579861111</v>
      </c>
      <c r="T912" s="12">
        <f t="shared" si="87"/>
        <v>41867.34579861111</v>
      </c>
      <c r="U912">
        <f t="shared" si="88"/>
        <v>2014</v>
      </c>
      <c r="V912" s="18">
        <f t="shared" si="89"/>
        <v>21</v>
      </c>
    </row>
    <row r="913" spans="1:22" ht="60" x14ac:dyDescent="0.25">
      <c r="A913">
        <v>2252</v>
      </c>
      <c r="B913" s="3" t="s">
        <v>2253</v>
      </c>
      <c r="C913" s="3" t="s">
        <v>6362</v>
      </c>
      <c r="D913" s="6">
        <v>9000</v>
      </c>
      <c r="E913" s="8">
        <v>24505</v>
      </c>
      <c r="F913" t="s">
        <v>8218</v>
      </c>
      <c r="G913" t="s">
        <v>8226</v>
      </c>
      <c r="H913" t="s">
        <v>8248</v>
      </c>
      <c r="I913">
        <v>1470469938</v>
      </c>
      <c r="J913">
        <v>1469173938</v>
      </c>
      <c r="K913" t="b">
        <v>0</v>
      </c>
      <c r="L913">
        <v>249</v>
      </c>
      <c r="M913" t="b">
        <v>1</v>
      </c>
      <c r="N913" t="s">
        <v>8295</v>
      </c>
      <c r="O913" t="s">
        <v>8331</v>
      </c>
      <c r="P913" t="s">
        <v>8349</v>
      </c>
      <c r="Q913">
        <f t="shared" si="85"/>
        <v>272</v>
      </c>
      <c r="R913">
        <f t="shared" si="84"/>
        <v>98.41</v>
      </c>
      <c r="S913" s="12">
        <f t="shared" si="86"/>
        <v>42573.327986111108</v>
      </c>
      <c r="T913" s="12">
        <f t="shared" si="87"/>
        <v>42588.327986111108</v>
      </c>
      <c r="U913">
        <f t="shared" si="88"/>
        <v>2016</v>
      </c>
      <c r="V913" s="18">
        <f t="shared" si="89"/>
        <v>15</v>
      </c>
    </row>
    <row r="914" spans="1:22" ht="60" x14ac:dyDescent="0.25">
      <c r="A914">
        <v>2253</v>
      </c>
      <c r="B914" s="3" t="s">
        <v>2254</v>
      </c>
      <c r="C914" s="3" t="s">
        <v>6363</v>
      </c>
      <c r="D914" s="6">
        <v>8000</v>
      </c>
      <c r="E914" s="8">
        <v>9015</v>
      </c>
      <c r="F914" t="s">
        <v>8218</v>
      </c>
      <c r="G914" t="s">
        <v>8223</v>
      </c>
      <c r="H914" t="s">
        <v>8245</v>
      </c>
      <c r="I914">
        <v>1447862947</v>
      </c>
      <c r="J914">
        <v>1445267347</v>
      </c>
      <c r="K914" t="b">
        <v>0</v>
      </c>
      <c r="L914">
        <v>84</v>
      </c>
      <c r="M914" t="b">
        <v>1</v>
      </c>
      <c r="N914" t="s">
        <v>8295</v>
      </c>
      <c r="O914" t="s">
        <v>8331</v>
      </c>
      <c r="P914" t="s">
        <v>8349</v>
      </c>
      <c r="Q914">
        <f t="shared" si="85"/>
        <v>113</v>
      </c>
      <c r="R914">
        <f t="shared" si="84"/>
        <v>107.32</v>
      </c>
      <c r="S914" s="12">
        <f t="shared" si="86"/>
        <v>42296.631331018521</v>
      </c>
      <c r="T914" s="12">
        <f t="shared" si="87"/>
        <v>42326.672997685186</v>
      </c>
      <c r="U914">
        <f t="shared" si="88"/>
        <v>2015</v>
      </c>
      <c r="V914" s="18">
        <f t="shared" si="89"/>
        <v>30.041666666666668</v>
      </c>
    </row>
    <row r="915" spans="1:22" ht="45" x14ac:dyDescent="0.25">
      <c r="A915">
        <v>2254</v>
      </c>
      <c r="B915" s="3" t="s">
        <v>2255</v>
      </c>
      <c r="C915" s="3" t="s">
        <v>6364</v>
      </c>
      <c r="D915" s="6">
        <v>500</v>
      </c>
      <c r="E915" s="8">
        <v>2299</v>
      </c>
      <c r="F915" t="s">
        <v>8218</v>
      </c>
      <c r="G915" t="s">
        <v>8223</v>
      </c>
      <c r="H915" t="s">
        <v>8245</v>
      </c>
      <c r="I915">
        <v>1485271968</v>
      </c>
      <c r="J915">
        <v>1484667168</v>
      </c>
      <c r="K915" t="b">
        <v>0</v>
      </c>
      <c r="L915">
        <v>197</v>
      </c>
      <c r="M915" t="b">
        <v>1</v>
      </c>
      <c r="N915" t="s">
        <v>8295</v>
      </c>
      <c r="O915" t="s">
        <v>8331</v>
      </c>
      <c r="P915" t="s">
        <v>8349</v>
      </c>
      <c r="Q915">
        <f t="shared" si="85"/>
        <v>460</v>
      </c>
      <c r="R915">
        <f t="shared" si="84"/>
        <v>11.67</v>
      </c>
      <c r="S915" s="12">
        <f t="shared" si="86"/>
        <v>42752.647777777776</v>
      </c>
      <c r="T915" s="12">
        <f t="shared" si="87"/>
        <v>42759.647777777776</v>
      </c>
      <c r="U915">
        <f t="shared" si="88"/>
        <v>2017</v>
      </c>
      <c r="V915" s="18">
        <f t="shared" si="89"/>
        <v>7</v>
      </c>
    </row>
    <row r="916" spans="1:22" ht="30" x14ac:dyDescent="0.25">
      <c r="A916">
        <v>2255</v>
      </c>
      <c r="B916" s="3" t="s">
        <v>2256</v>
      </c>
      <c r="C916" s="3" t="s">
        <v>6365</v>
      </c>
      <c r="D916" s="6">
        <v>3950</v>
      </c>
      <c r="E916" s="8">
        <v>11323</v>
      </c>
      <c r="F916" t="s">
        <v>8218</v>
      </c>
      <c r="G916" t="s">
        <v>8223</v>
      </c>
      <c r="H916" t="s">
        <v>8245</v>
      </c>
      <c r="I916">
        <v>1462661451</v>
      </c>
      <c r="J916">
        <v>1460069451</v>
      </c>
      <c r="K916" t="b">
        <v>0</v>
      </c>
      <c r="L916">
        <v>271</v>
      </c>
      <c r="M916" t="b">
        <v>1</v>
      </c>
      <c r="N916" t="s">
        <v>8295</v>
      </c>
      <c r="O916" t="s">
        <v>8331</v>
      </c>
      <c r="P916" t="s">
        <v>8349</v>
      </c>
      <c r="Q916">
        <f t="shared" si="85"/>
        <v>287</v>
      </c>
      <c r="R916">
        <f t="shared" si="84"/>
        <v>41.78</v>
      </c>
      <c r="S916" s="12">
        <f t="shared" si="86"/>
        <v>42467.951979166668</v>
      </c>
      <c r="T916" s="12">
        <f t="shared" si="87"/>
        <v>42497.951979166668</v>
      </c>
      <c r="U916">
        <f t="shared" si="88"/>
        <v>2016</v>
      </c>
      <c r="V916" s="18">
        <f t="shared" si="89"/>
        <v>30</v>
      </c>
    </row>
    <row r="917" spans="1:22" ht="45" x14ac:dyDescent="0.25">
      <c r="A917">
        <v>2256</v>
      </c>
      <c r="B917" s="3" t="s">
        <v>2257</v>
      </c>
      <c r="C917" s="3" t="s">
        <v>6366</v>
      </c>
      <c r="D917" s="6">
        <v>480</v>
      </c>
      <c r="E917" s="8">
        <v>1069</v>
      </c>
      <c r="F917" t="s">
        <v>8218</v>
      </c>
      <c r="G917" t="s">
        <v>8224</v>
      </c>
      <c r="H917" t="s">
        <v>8246</v>
      </c>
      <c r="I917">
        <v>1479811846</v>
      </c>
      <c r="J917">
        <v>1478602246</v>
      </c>
      <c r="K917" t="b">
        <v>0</v>
      </c>
      <c r="L917">
        <v>50</v>
      </c>
      <c r="M917" t="b">
        <v>1</v>
      </c>
      <c r="N917" t="s">
        <v>8295</v>
      </c>
      <c r="O917" t="s">
        <v>8331</v>
      </c>
      <c r="P917" t="s">
        <v>8349</v>
      </c>
      <c r="Q917">
        <f t="shared" si="85"/>
        <v>223</v>
      </c>
      <c r="R917">
        <f t="shared" si="84"/>
        <v>21.38</v>
      </c>
      <c r="S917" s="12">
        <f t="shared" si="86"/>
        <v>42682.451921296291</v>
      </c>
      <c r="T917" s="12">
        <f t="shared" si="87"/>
        <v>42696.451921296291</v>
      </c>
      <c r="U917">
        <f t="shared" si="88"/>
        <v>2016</v>
      </c>
      <c r="V917" s="18">
        <f t="shared" si="89"/>
        <v>14</v>
      </c>
    </row>
    <row r="918" spans="1:22" ht="60" x14ac:dyDescent="0.25">
      <c r="A918">
        <v>2257</v>
      </c>
      <c r="B918" s="3" t="s">
        <v>2258</v>
      </c>
      <c r="C918" s="3" t="s">
        <v>6367</v>
      </c>
      <c r="D918" s="6">
        <v>2500</v>
      </c>
      <c r="E918" s="8">
        <v>15903.5</v>
      </c>
      <c r="F918" t="s">
        <v>8218</v>
      </c>
      <c r="G918" t="s">
        <v>8224</v>
      </c>
      <c r="H918" t="s">
        <v>8246</v>
      </c>
      <c r="I918">
        <v>1466377200</v>
      </c>
      <c r="J918">
        <v>1463351329</v>
      </c>
      <c r="K918" t="b">
        <v>0</v>
      </c>
      <c r="L918">
        <v>169</v>
      </c>
      <c r="M918" t="b">
        <v>1</v>
      </c>
      <c r="N918" t="s">
        <v>8295</v>
      </c>
      <c r="O918" t="s">
        <v>8331</v>
      </c>
      <c r="P918" t="s">
        <v>8349</v>
      </c>
      <c r="Q918">
        <f t="shared" si="85"/>
        <v>636</v>
      </c>
      <c r="R918">
        <f t="shared" si="84"/>
        <v>94.1</v>
      </c>
      <c r="S918" s="12">
        <f t="shared" si="86"/>
        <v>42505.936678240745</v>
      </c>
      <c r="T918" s="12">
        <f t="shared" si="87"/>
        <v>42540.958333333328</v>
      </c>
      <c r="U918">
        <f t="shared" si="88"/>
        <v>2016</v>
      </c>
      <c r="V918" s="18">
        <f t="shared" si="89"/>
        <v>35.021655092592589</v>
      </c>
    </row>
    <row r="919" spans="1:22" ht="30" x14ac:dyDescent="0.25">
      <c r="A919">
        <v>2258</v>
      </c>
      <c r="B919" s="3" t="s">
        <v>2259</v>
      </c>
      <c r="C919" s="3" t="s">
        <v>6368</v>
      </c>
      <c r="D919" s="6">
        <v>2200</v>
      </c>
      <c r="E919" s="8">
        <v>3223</v>
      </c>
      <c r="F919" t="s">
        <v>8218</v>
      </c>
      <c r="G919" t="s">
        <v>8223</v>
      </c>
      <c r="H919" t="s">
        <v>8245</v>
      </c>
      <c r="I919">
        <v>1434045687</v>
      </c>
      <c r="J919">
        <v>1431453687</v>
      </c>
      <c r="K919" t="b">
        <v>0</v>
      </c>
      <c r="L919">
        <v>205</v>
      </c>
      <c r="M919" t="b">
        <v>1</v>
      </c>
      <c r="N919" t="s">
        <v>8295</v>
      </c>
      <c r="O919" t="s">
        <v>8331</v>
      </c>
      <c r="P919" t="s">
        <v>8349</v>
      </c>
      <c r="Q919">
        <f t="shared" si="85"/>
        <v>147</v>
      </c>
      <c r="R919">
        <f t="shared" si="84"/>
        <v>15.72</v>
      </c>
      <c r="S919" s="12">
        <f t="shared" si="86"/>
        <v>42136.75100694444</v>
      </c>
      <c r="T919" s="12">
        <f t="shared" si="87"/>
        <v>42166.75100694444</v>
      </c>
      <c r="U919">
        <f t="shared" si="88"/>
        <v>2015</v>
      </c>
      <c r="V919" s="18">
        <f t="shared" si="89"/>
        <v>30</v>
      </c>
    </row>
    <row r="920" spans="1:22" ht="60" x14ac:dyDescent="0.25">
      <c r="A920">
        <v>2259</v>
      </c>
      <c r="B920" s="3" t="s">
        <v>2260</v>
      </c>
      <c r="C920" s="3" t="s">
        <v>6369</v>
      </c>
      <c r="D920" s="6">
        <v>1000</v>
      </c>
      <c r="E920" s="8">
        <v>18671</v>
      </c>
      <c r="F920" t="s">
        <v>8218</v>
      </c>
      <c r="G920" t="s">
        <v>8224</v>
      </c>
      <c r="H920" t="s">
        <v>8246</v>
      </c>
      <c r="I920">
        <v>1481224736</v>
      </c>
      <c r="J920">
        <v>1480360736</v>
      </c>
      <c r="K920" t="b">
        <v>0</v>
      </c>
      <c r="L920">
        <v>206</v>
      </c>
      <c r="M920" t="b">
        <v>1</v>
      </c>
      <c r="N920" t="s">
        <v>8295</v>
      </c>
      <c r="O920" t="s">
        <v>8331</v>
      </c>
      <c r="P920" t="s">
        <v>8349</v>
      </c>
      <c r="Q920">
        <f t="shared" si="85"/>
        <v>1867</v>
      </c>
      <c r="R920">
        <f t="shared" si="84"/>
        <v>90.64</v>
      </c>
      <c r="S920" s="12">
        <f t="shared" si="86"/>
        <v>42702.804814814815</v>
      </c>
      <c r="T920" s="12">
        <f t="shared" si="87"/>
        <v>42712.804814814815</v>
      </c>
      <c r="U920">
        <f t="shared" si="88"/>
        <v>2016</v>
      </c>
      <c r="V920" s="18">
        <f t="shared" si="89"/>
        <v>10</v>
      </c>
    </row>
    <row r="921" spans="1:22" ht="60" x14ac:dyDescent="0.25">
      <c r="A921">
        <v>2260</v>
      </c>
      <c r="B921" s="3" t="s">
        <v>2261</v>
      </c>
      <c r="C921" s="3" t="s">
        <v>6370</v>
      </c>
      <c r="D921" s="6">
        <v>2500</v>
      </c>
      <c r="E921" s="8">
        <v>8173</v>
      </c>
      <c r="F921" t="s">
        <v>8218</v>
      </c>
      <c r="G921" t="s">
        <v>8223</v>
      </c>
      <c r="H921" t="s">
        <v>8245</v>
      </c>
      <c r="I921">
        <v>1395876250</v>
      </c>
      <c r="J921">
        <v>1393287850</v>
      </c>
      <c r="K921" t="b">
        <v>0</v>
      </c>
      <c r="L921">
        <v>84</v>
      </c>
      <c r="M921" t="b">
        <v>1</v>
      </c>
      <c r="N921" t="s">
        <v>8295</v>
      </c>
      <c r="O921" t="s">
        <v>8331</v>
      </c>
      <c r="P921" t="s">
        <v>8349</v>
      </c>
      <c r="Q921">
        <f t="shared" si="85"/>
        <v>327</v>
      </c>
      <c r="R921">
        <f t="shared" si="84"/>
        <v>97.3</v>
      </c>
      <c r="S921" s="12">
        <f t="shared" si="86"/>
        <v>41695.016782407409</v>
      </c>
      <c r="T921" s="12">
        <f t="shared" si="87"/>
        <v>41724.975115740745</v>
      </c>
      <c r="U921">
        <f t="shared" si="88"/>
        <v>2014</v>
      </c>
      <c r="V921" s="18">
        <f t="shared" si="89"/>
        <v>29.958333333333332</v>
      </c>
    </row>
    <row r="922" spans="1:22" ht="60" x14ac:dyDescent="0.25">
      <c r="A922">
        <v>2261</v>
      </c>
      <c r="B922" s="3" t="s">
        <v>2262</v>
      </c>
      <c r="C922" s="3" t="s">
        <v>6371</v>
      </c>
      <c r="D922" s="6">
        <v>1000</v>
      </c>
      <c r="E922" s="8">
        <v>7795</v>
      </c>
      <c r="F922" t="s">
        <v>8218</v>
      </c>
      <c r="G922" t="s">
        <v>8225</v>
      </c>
      <c r="H922" t="s">
        <v>8247</v>
      </c>
      <c r="I922">
        <v>1487093020</v>
      </c>
      <c r="J922">
        <v>1485278620</v>
      </c>
      <c r="K922" t="b">
        <v>0</v>
      </c>
      <c r="L922">
        <v>210</v>
      </c>
      <c r="M922" t="b">
        <v>1</v>
      </c>
      <c r="N922" t="s">
        <v>8295</v>
      </c>
      <c r="O922" t="s">
        <v>8331</v>
      </c>
      <c r="P922" t="s">
        <v>8349</v>
      </c>
      <c r="Q922">
        <f t="shared" si="85"/>
        <v>780</v>
      </c>
      <c r="R922">
        <f t="shared" si="84"/>
        <v>37.119999999999997</v>
      </c>
      <c r="S922" s="12">
        <f t="shared" si="86"/>
        <v>42759.724768518514</v>
      </c>
      <c r="T922" s="12">
        <f t="shared" si="87"/>
        <v>42780.724768518514</v>
      </c>
      <c r="U922">
        <f t="shared" si="88"/>
        <v>2017</v>
      </c>
      <c r="V922" s="18">
        <f t="shared" si="89"/>
        <v>21</v>
      </c>
    </row>
    <row r="923" spans="1:22" ht="45" x14ac:dyDescent="0.25">
      <c r="A923">
        <v>2262</v>
      </c>
      <c r="B923" s="3" t="s">
        <v>2263</v>
      </c>
      <c r="C923" s="3" t="s">
        <v>6372</v>
      </c>
      <c r="D923" s="6">
        <v>3300</v>
      </c>
      <c r="E923" s="8">
        <v>5087</v>
      </c>
      <c r="F923" t="s">
        <v>8218</v>
      </c>
      <c r="G923" t="s">
        <v>8223</v>
      </c>
      <c r="H923" t="s">
        <v>8245</v>
      </c>
      <c r="I923">
        <v>1416268800</v>
      </c>
      <c r="J923">
        <v>1413295358</v>
      </c>
      <c r="K923" t="b">
        <v>0</v>
      </c>
      <c r="L923">
        <v>181</v>
      </c>
      <c r="M923" t="b">
        <v>1</v>
      </c>
      <c r="N923" t="s">
        <v>8295</v>
      </c>
      <c r="O923" t="s">
        <v>8331</v>
      </c>
      <c r="P923" t="s">
        <v>8349</v>
      </c>
      <c r="Q923">
        <f t="shared" si="85"/>
        <v>154</v>
      </c>
      <c r="R923">
        <f t="shared" si="84"/>
        <v>28.1</v>
      </c>
      <c r="S923" s="12">
        <f t="shared" si="86"/>
        <v>41926.585162037038</v>
      </c>
      <c r="T923" s="12">
        <f t="shared" si="87"/>
        <v>41961</v>
      </c>
      <c r="U923">
        <f t="shared" si="88"/>
        <v>2014</v>
      </c>
      <c r="V923" s="18">
        <f t="shared" si="89"/>
        <v>34.414837962962963</v>
      </c>
    </row>
    <row r="924" spans="1:22" ht="45" x14ac:dyDescent="0.25">
      <c r="A924">
        <v>2263</v>
      </c>
      <c r="B924" s="3" t="s">
        <v>2264</v>
      </c>
      <c r="C924" s="3" t="s">
        <v>6373</v>
      </c>
      <c r="D924" s="6">
        <v>7500</v>
      </c>
      <c r="E924" s="8">
        <v>8666</v>
      </c>
      <c r="F924" t="s">
        <v>8218</v>
      </c>
      <c r="G924" t="s">
        <v>8234</v>
      </c>
      <c r="H924" t="s">
        <v>8254</v>
      </c>
      <c r="I924">
        <v>1422734313</v>
      </c>
      <c r="J924">
        <v>1420919913</v>
      </c>
      <c r="K924" t="b">
        <v>0</v>
      </c>
      <c r="L924">
        <v>60</v>
      </c>
      <c r="M924" t="b">
        <v>1</v>
      </c>
      <c r="N924" t="s">
        <v>8295</v>
      </c>
      <c r="O924" t="s">
        <v>8331</v>
      </c>
      <c r="P924" t="s">
        <v>8349</v>
      </c>
      <c r="Q924">
        <f t="shared" si="85"/>
        <v>116</v>
      </c>
      <c r="R924">
        <f t="shared" si="84"/>
        <v>144.43</v>
      </c>
      <c r="S924" s="12">
        <f t="shared" si="86"/>
        <v>42014.832326388889</v>
      </c>
      <c r="T924" s="12">
        <f t="shared" si="87"/>
        <v>42035.832326388889</v>
      </c>
      <c r="U924">
        <f t="shared" si="88"/>
        <v>2015</v>
      </c>
      <c r="V924" s="18">
        <f t="shared" si="89"/>
        <v>21</v>
      </c>
    </row>
    <row r="925" spans="1:22" ht="60" x14ac:dyDescent="0.25">
      <c r="A925">
        <v>2264</v>
      </c>
      <c r="B925" s="3" t="s">
        <v>2265</v>
      </c>
      <c r="C925" s="3" t="s">
        <v>6374</v>
      </c>
      <c r="D925" s="6">
        <v>6000</v>
      </c>
      <c r="E925" s="8">
        <v>10802</v>
      </c>
      <c r="F925" t="s">
        <v>8218</v>
      </c>
      <c r="G925" t="s">
        <v>8223</v>
      </c>
      <c r="H925" t="s">
        <v>8245</v>
      </c>
      <c r="I925">
        <v>1463972400</v>
      </c>
      <c r="J925">
        <v>1462543114</v>
      </c>
      <c r="K925" t="b">
        <v>0</v>
      </c>
      <c r="L925">
        <v>445</v>
      </c>
      <c r="M925" t="b">
        <v>1</v>
      </c>
      <c r="N925" t="s">
        <v>8295</v>
      </c>
      <c r="O925" t="s">
        <v>8331</v>
      </c>
      <c r="P925" t="s">
        <v>8349</v>
      </c>
      <c r="Q925">
        <f t="shared" si="85"/>
        <v>180</v>
      </c>
      <c r="R925">
        <f t="shared" si="84"/>
        <v>24.27</v>
      </c>
      <c r="S925" s="12">
        <f t="shared" si="86"/>
        <v>42496.582337962958</v>
      </c>
      <c r="T925" s="12">
        <f t="shared" si="87"/>
        <v>42513.125</v>
      </c>
      <c r="U925">
        <f t="shared" si="88"/>
        <v>2016</v>
      </c>
      <c r="V925" s="18">
        <f t="shared" si="89"/>
        <v>16.542662037037037</v>
      </c>
    </row>
    <row r="926" spans="1:22" ht="60" x14ac:dyDescent="0.25">
      <c r="A926">
        <v>2265</v>
      </c>
      <c r="B926" s="3" t="s">
        <v>2266</v>
      </c>
      <c r="C926" s="3" t="s">
        <v>6375</v>
      </c>
      <c r="D926" s="6">
        <v>200</v>
      </c>
      <c r="E926" s="8">
        <v>597</v>
      </c>
      <c r="F926" t="s">
        <v>8218</v>
      </c>
      <c r="G926" t="s">
        <v>8224</v>
      </c>
      <c r="H926" t="s">
        <v>8246</v>
      </c>
      <c r="I926">
        <v>1479846507</v>
      </c>
      <c r="J926">
        <v>1479241707</v>
      </c>
      <c r="K926" t="b">
        <v>0</v>
      </c>
      <c r="L926">
        <v>17</v>
      </c>
      <c r="M926" t="b">
        <v>1</v>
      </c>
      <c r="N926" t="s">
        <v>8295</v>
      </c>
      <c r="O926" t="s">
        <v>8331</v>
      </c>
      <c r="P926" t="s">
        <v>8349</v>
      </c>
      <c r="Q926">
        <f t="shared" si="85"/>
        <v>299</v>
      </c>
      <c r="R926">
        <f t="shared" si="84"/>
        <v>35.119999999999997</v>
      </c>
      <c r="S926" s="12">
        <f t="shared" si="86"/>
        <v>42689.853090277778</v>
      </c>
      <c r="T926" s="12">
        <f t="shared" si="87"/>
        <v>42696.853090277778</v>
      </c>
      <c r="U926">
        <f t="shared" si="88"/>
        <v>2016</v>
      </c>
      <c r="V926" s="18">
        <f t="shared" si="89"/>
        <v>7</v>
      </c>
    </row>
    <row r="927" spans="1:22" ht="45" x14ac:dyDescent="0.25">
      <c r="A927">
        <v>2266</v>
      </c>
      <c r="B927" s="3" t="s">
        <v>2267</v>
      </c>
      <c r="C927" s="3" t="s">
        <v>6376</v>
      </c>
      <c r="D927" s="6">
        <v>1500</v>
      </c>
      <c r="E927" s="8">
        <v>4804</v>
      </c>
      <c r="F927" t="s">
        <v>8218</v>
      </c>
      <c r="G927" t="s">
        <v>8223</v>
      </c>
      <c r="H927" t="s">
        <v>8245</v>
      </c>
      <c r="I927">
        <v>1461722400</v>
      </c>
      <c r="J927">
        <v>1460235592</v>
      </c>
      <c r="K927" t="b">
        <v>0</v>
      </c>
      <c r="L927">
        <v>194</v>
      </c>
      <c r="M927" t="b">
        <v>1</v>
      </c>
      <c r="N927" t="s">
        <v>8295</v>
      </c>
      <c r="O927" t="s">
        <v>8331</v>
      </c>
      <c r="P927" t="s">
        <v>8349</v>
      </c>
      <c r="Q927">
        <f t="shared" si="85"/>
        <v>320</v>
      </c>
      <c r="R927">
        <f t="shared" si="84"/>
        <v>24.76</v>
      </c>
      <c r="S927" s="12">
        <f t="shared" si="86"/>
        <v>42469.874907407408</v>
      </c>
      <c r="T927" s="12">
        <f t="shared" si="87"/>
        <v>42487.083333333328</v>
      </c>
      <c r="U927">
        <f t="shared" si="88"/>
        <v>2016</v>
      </c>
      <c r="V927" s="18">
        <f t="shared" si="89"/>
        <v>17.208425925925926</v>
      </c>
    </row>
    <row r="928" spans="1:22" ht="60" x14ac:dyDescent="0.25">
      <c r="A928">
        <v>2267</v>
      </c>
      <c r="B928" s="3" t="s">
        <v>2268</v>
      </c>
      <c r="C928" s="3" t="s">
        <v>6377</v>
      </c>
      <c r="D928" s="6">
        <v>20000</v>
      </c>
      <c r="E928" s="8">
        <v>76105</v>
      </c>
      <c r="F928" t="s">
        <v>8218</v>
      </c>
      <c r="G928" t="s">
        <v>8223</v>
      </c>
      <c r="H928" t="s">
        <v>8245</v>
      </c>
      <c r="I928">
        <v>1419123600</v>
      </c>
      <c r="J928">
        <v>1416945297</v>
      </c>
      <c r="K928" t="b">
        <v>0</v>
      </c>
      <c r="L928">
        <v>404</v>
      </c>
      <c r="M928" t="b">
        <v>1</v>
      </c>
      <c r="N928" t="s">
        <v>8295</v>
      </c>
      <c r="O928" t="s">
        <v>8331</v>
      </c>
      <c r="P928" t="s">
        <v>8349</v>
      </c>
      <c r="Q928">
        <f t="shared" si="85"/>
        <v>381</v>
      </c>
      <c r="R928">
        <f t="shared" si="84"/>
        <v>188.38</v>
      </c>
      <c r="S928" s="12">
        <f t="shared" si="86"/>
        <v>41968.829826388886</v>
      </c>
      <c r="T928" s="12">
        <f t="shared" si="87"/>
        <v>41994.041666666672</v>
      </c>
      <c r="U928">
        <f t="shared" si="88"/>
        <v>2014</v>
      </c>
      <c r="V928" s="18">
        <f t="shared" si="89"/>
        <v>25.211840277777782</v>
      </c>
    </row>
    <row r="929" spans="1:22" ht="60" x14ac:dyDescent="0.25">
      <c r="A929">
        <v>2268</v>
      </c>
      <c r="B929" s="3" t="s">
        <v>2269</v>
      </c>
      <c r="C929" s="3" t="s">
        <v>6378</v>
      </c>
      <c r="D929" s="6">
        <v>28000</v>
      </c>
      <c r="E929" s="8">
        <v>28728</v>
      </c>
      <c r="F929" t="s">
        <v>8218</v>
      </c>
      <c r="G929" t="s">
        <v>8223</v>
      </c>
      <c r="H929" t="s">
        <v>8245</v>
      </c>
      <c r="I929">
        <v>1489283915</v>
      </c>
      <c r="J929">
        <v>1486691915</v>
      </c>
      <c r="K929" t="b">
        <v>0</v>
      </c>
      <c r="L929">
        <v>194</v>
      </c>
      <c r="M929" t="b">
        <v>1</v>
      </c>
      <c r="N929" t="s">
        <v>8295</v>
      </c>
      <c r="O929" t="s">
        <v>8331</v>
      </c>
      <c r="P929" t="s">
        <v>8349</v>
      </c>
      <c r="Q929">
        <f t="shared" si="85"/>
        <v>103</v>
      </c>
      <c r="R929">
        <f t="shared" si="84"/>
        <v>148.08000000000001</v>
      </c>
      <c r="S929" s="12">
        <f t="shared" si="86"/>
        <v>42776.082349537035</v>
      </c>
      <c r="T929" s="12">
        <f t="shared" si="87"/>
        <v>42806.082349537035</v>
      </c>
      <c r="U929">
        <f t="shared" si="88"/>
        <v>2017</v>
      </c>
      <c r="V929" s="18">
        <f t="shared" si="89"/>
        <v>30</v>
      </c>
    </row>
    <row r="930" spans="1:22" ht="45" x14ac:dyDescent="0.25">
      <c r="A930">
        <v>2269</v>
      </c>
      <c r="B930" s="3" t="s">
        <v>2270</v>
      </c>
      <c r="C930" s="3" t="s">
        <v>6379</v>
      </c>
      <c r="D930" s="6">
        <v>2500</v>
      </c>
      <c r="E930" s="8">
        <v>45041</v>
      </c>
      <c r="F930" t="s">
        <v>8218</v>
      </c>
      <c r="G930" t="s">
        <v>8223</v>
      </c>
      <c r="H930" t="s">
        <v>8245</v>
      </c>
      <c r="I930">
        <v>1488862800</v>
      </c>
      <c r="J930">
        <v>1486745663</v>
      </c>
      <c r="K930" t="b">
        <v>0</v>
      </c>
      <c r="L930">
        <v>902</v>
      </c>
      <c r="M930" t="b">
        <v>1</v>
      </c>
      <c r="N930" t="s">
        <v>8295</v>
      </c>
      <c r="O930" t="s">
        <v>8331</v>
      </c>
      <c r="P930" t="s">
        <v>8349</v>
      </c>
      <c r="Q930">
        <f t="shared" si="85"/>
        <v>1802</v>
      </c>
      <c r="R930">
        <f t="shared" si="84"/>
        <v>49.93</v>
      </c>
      <c r="S930" s="12">
        <f t="shared" si="86"/>
        <v>42776.704432870371</v>
      </c>
      <c r="T930" s="12">
        <f t="shared" si="87"/>
        <v>42801.208333333328</v>
      </c>
      <c r="U930">
        <f t="shared" si="88"/>
        <v>2017</v>
      </c>
      <c r="V930" s="18">
        <f t="shared" si="89"/>
        <v>24.503900462962964</v>
      </c>
    </row>
    <row r="931" spans="1:22" ht="45" x14ac:dyDescent="0.25">
      <c r="A931">
        <v>2270</v>
      </c>
      <c r="B931" s="3" t="s">
        <v>2271</v>
      </c>
      <c r="C931" s="3" t="s">
        <v>6380</v>
      </c>
      <c r="D931" s="6">
        <v>25000</v>
      </c>
      <c r="E931" s="8">
        <v>180062</v>
      </c>
      <c r="F931" t="s">
        <v>8218</v>
      </c>
      <c r="G931" t="s">
        <v>8223</v>
      </c>
      <c r="H931" t="s">
        <v>8245</v>
      </c>
      <c r="I931">
        <v>1484085540</v>
      </c>
      <c r="J931">
        <v>1482353513</v>
      </c>
      <c r="K931" t="b">
        <v>0</v>
      </c>
      <c r="L931">
        <v>1670</v>
      </c>
      <c r="M931" t="b">
        <v>1</v>
      </c>
      <c r="N931" t="s">
        <v>8295</v>
      </c>
      <c r="O931" t="s">
        <v>8331</v>
      </c>
      <c r="P931" t="s">
        <v>8349</v>
      </c>
      <c r="Q931">
        <f t="shared" si="85"/>
        <v>720</v>
      </c>
      <c r="R931">
        <f t="shared" si="84"/>
        <v>107.82</v>
      </c>
      <c r="S931" s="12">
        <f t="shared" si="86"/>
        <v>42725.869363425925</v>
      </c>
      <c r="T931" s="12">
        <f t="shared" si="87"/>
        <v>42745.915972222225</v>
      </c>
      <c r="U931">
        <f t="shared" si="88"/>
        <v>2016</v>
      </c>
      <c r="V931" s="18">
        <f t="shared" si="89"/>
        <v>20.046608796296294</v>
      </c>
    </row>
    <row r="932" spans="1:22" ht="60" x14ac:dyDescent="0.25">
      <c r="A932">
        <v>2271</v>
      </c>
      <c r="B932" s="3" t="s">
        <v>2272</v>
      </c>
      <c r="C932" s="3" t="s">
        <v>6381</v>
      </c>
      <c r="D932" s="6">
        <v>20000</v>
      </c>
      <c r="E932" s="8">
        <v>56618</v>
      </c>
      <c r="F932" t="s">
        <v>8218</v>
      </c>
      <c r="G932" t="s">
        <v>8223</v>
      </c>
      <c r="H932" t="s">
        <v>8245</v>
      </c>
      <c r="I932">
        <v>1481328004</v>
      </c>
      <c r="J932">
        <v>1478736004</v>
      </c>
      <c r="K932" t="b">
        <v>0</v>
      </c>
      <c r="L932">
        <v>1328</v>
      </c>
      <c r="M932" t="b">
        <v>1</v>
      </c>
      <c r="N932" t="s">
        <v>8295</v>
      </c>
      <c r="O932" t="s">
        <v>8331</v>
      </c>
      <c r="P932" t="s">
        <v>8349</v>
      </c>
      <c r="Q932">
        <f t="shared" si="85"/>
        <v>283</v>
      </c>
      <c r="R932">
        <f t="shared" si="84"/>
        <v>42.63</v>
      </c>
      <c r="S932" s="12">
        <f t="shared" si="86"/>
        <v>42684.000046296293</v>
      </c>
      <c r="T932" s="12">
        <f t="shared" si="87"/>
        <v>42714.000046296293</v>
      </c>
      <c r="U932">
        <f t="shared" si="88"/>
        <v>2016</v>
      </c>
      <c r="V932" s="18">
        <f t="shared" si="89"/>
        <v>30</v>
      </c>
    </row>
    <row r="933" spans="1:22" ht="45" x14ac:dyDescent="0.25">
      <c r="A933">
        <v>2272</v>
      </c>
      <c r="B933" s="3" t="s">
        <v>2273</v>
      </c>
      <c r="C933" s="3" t="s">
        <v>6382</v>
      </c>
      <c r="D933" s="6">
        <v>1000</v>
      </c>
      <c r="E933" s="8">
        <v>13566</v>
      </c>
      <c r="F933" t="s">
        <v>8218</v>
      </c>
      <c r="G933" t="s">
        <v>8223</v>
      </c>
      <c r="H933" t="s">
        <v>8245</v>
      </c>
      <c r="I933">
        <v>1449506836</v>
      </c>
      <c r="J933">
        <v>1446914836</v>
      </c>
      <c r="K933" t="b">
        <v>0</v>
      </c>
      <c r="L933">
        <v>944</v>
      </c>
      <c r="M933" t="b">
        <v>1</v>
      </c>
      <c r="N933" t="s">
        <v>8295</v>
      </c>
      <c r="O933" t="s">
        <v>8331</v>
      </c>
      <c r="P933" t="s">
        <v>8349</v>
      </c>
      <c r="Q933">
        <f t="shared" si="85"/>
        <v>1357</v>
      </c>
      <c r="R933">
        <f t="shared" si="84"/>
        <v>14.37</v>
      </c>
      <c r="S933" s="12">
        <f t="shared" si="86"/>
        <v>42315.699490740735</v>
      </c>
      <c r="T933" s="12">
        <f t="shared" si="87"/>
        <v>42345.699490740735</v>
      </c>
      <c r="U933">
        <f t="shared" si="88"/>
        <v>2015</v>
      </c>
      <c r="V933" s="18">
        <f t="shared" si="89"/>
        <v>30</v>
      </c>
    </row>
    <row r="934" spans="1:22" ht="60" x14ac:dyDescent="0.25">
      <c r="A934">
        <v>2273</v>
      </c>
      <c r="B934" s="3" t="s">
        <v>2274</v>
      </c>
      <c r="C934" s="3" t="s">
        <v>6383</v>
      </c>
      <c r="D934" s="6">
        <v>2500</v>
      </c>
      <c r="E934" s="8">
        <v>5509</v>
      </c>
      <c r="F934" t="s">
        <v>8218</v>
      </c>
      <c r="G934" t="s">
        <v>8228</v>
      </c>
      <c r="H934" t="s">
        <v>8250</v>
      </c>
      <c r="I934">
        <v>1489320642</v>
      </c>
      <c r="J934">
        <v>1487164242</v>
      </c>
      <c r="K934" t="b">
        <v>0</v>
      </c>
      <c r="L934">
        <v>147</v>
      </c>
      <c r="M934" t="b">
        <v>1</v>
      </c>
      <c r="N934" t="s">
        <v>8295</v>
      </c>
      <c r="O934" t="s">
        <v>8331</v>
      </c>
      <c r="P934" t="s">
        <v>8349</v>
      </c>
      <c r="Q934">
        <f t="shared" si="85"/>
        <v>220</v>
      </c>
      <c r="R934">
        <f t="shared" si="84"/>
        <v>37.479999999999997</v>
      </c>
      <c r="S934" s="12">
        <f t="shared" si="86"/>
        <v>42781.549097222218</v>
      </c>
      <c r="T934" s="12">
        <f t="shared" si="87"/>
        <v>42806.507430555561</v>
      </c>
      <c r="U934">
        <f t="shared" si="88"/>
        <v>2017</v>
      </c>
      <c r="V934" s="18">
        <f t="shared" si="89"/>
        <v>24.958333333333332</v>
      </c>
    </row>
    <row r="935" spans="1:22" ht="60" x14ac:dyDescent="0.25">
      <c r="A935">
        <v>2274</v>
      </c>
      <c r="B935" s="3" t="s">
        <v>2275</v>
      </c>
      <c r="C935" s="3" t="s">
        <v>6384</v>
      </c>
      <c r="D935" s="6">
        <v>2500</v>
      </c>
      <c r="E935" s="8">
        <v>2990</v>
      </c>
      <c r="F935" t="s">
        <v>8218</v>
      </c>
      <c r="G935" t="s">
        <v>8223</v>
      </c>
      <c r="H935" t="s">
        <v>8245</v>
      </c>
      <c r="I935">
        <v>1393156857</v>
      </c>
      <c r="J935">
        <v>1390564857</v>
      </c>
      <c r="K935" t="b">
        <v>0</v>
      </c>
      <c r="L935">
        <v>99</v>
      </c>
      <c r="M935" t="b">
        <v>1</v>
      </c>
      <c r="N935" t="s">
        <v>8295</v>
      </c>
      <c r="O935" t="s">
        <v>8331</v>
      </c>
      <c r="P935" t="s">
        <v>8349</v>
      </c>
      <c r="Q935">
        <f t="shared" si="85"/>
        <v>120</v>
      </c>
      <c r="R935">
        <f t="shared" si="84"/>
        <v>30.2</v>
      </c>
      <c r="S935" s="12">
        <f t="shared" si="86"/>
        <v>41663.500659722224</v>
      </c>
      <c r="T935" s="12">
        <f t="shared" si="87"/>
        <v>41693.500659722224</v>
      </c>
      <c r="U935">
        <f t="shared" si="88"/>
        <v>2014</v>
      </c>
      <c r="V935" s="18">
        <f t="shared" si="89"/>
        <v>30</v>
      </c>
    </row>
    <row r="936" spans="1:22" ht="45" x14ac:dyDescent="0.25">
      <c r="A936">
        <v>2275</v>
      </c>
      <c r="B936" s="3" t="s">
        <v>2276</v>
      </c>
      <c r="C936" s="3" t="s">
        <v>6385</v>
      </c>
      <c r="D936" s="6">
        <v>650</v>
      </c>
      <c r="E936" s="8">
        <v>2650.5</v>
      </c>
      <c r="F936" t="s">
        <v>8218</v>
      </c>
      <c r="G936" t="s">
        <v>8224</v>
      </c>
      <c r="H936" t="s">
        <v>8246</v>
      </c>
      <c r="I936">
        <v>1419259679</v>
      </c>
      <c r="J936">
        <v>1416667679</v>
      </c>
      <c r="K936" t="b">
        <v>0</v>
      </c>
      <c r="L936">
        <v>79</v>
      </c>
      <c r="M936" t="b">
        <v>1</v>
      </c>
      <c r="N936" t="s">
        <v>8295</v>
      </c>
      <c r="O936" t="s">
        <v>8331</v>
      </c>
      <c r="P936" t="s">
        <v>8349</v>
      </c>
      <c r="Q936">
        <f t="shared" si="85"/>
        <v>408</v>
      </c>
      <c r="R936">
        <f t="shared" si="84"/>
        <v>33.549999999999997</v>
      </c>
      <c r="S936" s="12">
        <f t="shared" si="86"/>
        <v>41965.616655092599</v>
      </c>
      <c r="T936" s="12">
        <f t="shared" si="87"/>
        <v>41995.616655092599</v>
      </c>
      <c r="U936">
        <f t="shared" si="88"/>
        <v>2014</v>
      </c>
      <c r="V936" s="18">
        <f t="shared" si="89"/>
        <v>30</v>
      </c>
    </row>
    <row r="937" spans="1:22" ht="60" x14ac:dyDescent="0.25">
      <c r="A937">
        <v>2276</v>
      </c>
      <c r="B937" s="3" t="s">
        <v>2277</v>
      </c>
      <c r="C937" s="3" t="s">
        <v>6386</v>
      </c>
      <c r="D937" s="6">
        <v>4589</v>
      </c>
      <c r="E937" s="8">
        <v>4856</v>
      </c>
      <c r="F937" t="s">
        <v>8218</v>
      </c>
      <c r="G937" t="s">
        <v>8223</v>
      </c>
      <c r="H937" t="s">
        <v>8245</v>
      </c>
      <c r="I937">
        <v>1388936289</v>
      </c>
      <c r="J937">
        <v>1386344289</v>
      </c>
      <c r="K937" t="b">
        <v>0</v>
      </c>
      <c r="L937">
        <v>75</v>
      </c>
      <c r="M937" t="b">
        <v>1</v>
      </c>
      <c r="N937" t="s">
        <v>8295</v>
      </c>
      <c r="O937" t="s">
        <v>8331</v>
      </c>
      <c r="P937" t="s">
        <v>8349</v>
      </c>
      <c r="Q937">
        <f t="shared" si="85"/>
        <v>106</v>
      </c>
      <c r="R937">
        <f t="shared" si="84"/>
        <v>64.75</v>
      </c>
      <c r="S937" s="12">
        <f t="shared" si="86"/>
        <v>41614.651493055557</v>
      </c>
      <c r="T937" s="12">
        <f t="shared" si="87"/>
        <v>41644.651493055557</v>
      </c>
      <c r="U937">
        <f t="shared" si="88"/>
        <v>2013</v>
      </c>
      <c r="V937" s="18">
        <f t="shared" si="89"/>
        <v>30</v>
      </c>
    </row>
    <row r="938" spans="1:22" ht="60" x14ac:dyDescent="0.25">
      <c r="A938">
        <v>2277</v>
      </c>
      <c r="B938" s="3" t="s">
        <v>2278</v>
      </c>
      <c r="C938" s="3" t="s">
        <v>6387</v>
      </c>
      <c r="D938" s="6">
        <v>8500</v>
      </c>
      <c r="E938" s="8">
        <v>11992</v>
      </c>
      <c r="F938" t="s">
        <v>8218</v>
      </c>
      <c r="G938" t="s">
        <v>8223</v>
      </c>
      <c r="H938" t="s">
        <v>8245</v>
      </c>
      <c r="I938">
        <v>1330359423</v>
      </c>
      <c r="J938">
        <v>1327767423</v>
      </c>
      <c r="K938" t="b">
        <v>0</v>
      </c>
      <c r="L938">
        <v>207</v>
      </c>
      <c r="M938" t="b">
        <v>1</v>
      </c>
      <c r="N938" t="s">
        <v>8295</v>
      </c>
      <c r="O938" t="s">
        <v>8331</v>
      </c>
      <c r="P938" t="s">
        <v>8349</v>
      </c>
      <c r="Q938">
        <f t="shared" si="85"/>
        <v>141</v>
      </c>
      <c r="R938">
        <f t="shared" si="84"/>
        <v>57.93</v>
      </c>
      <c r="S938" s="12">
        <f t="shared" si="86"/>
        <v>40936.678506944445</v>
      </c>
      <c r="T938" s="12">
        <f t="shared" si="87"/>
        <v>40966.678506944445</v>
      </c>
      <c r="U938">
        <f t="shared" si="88"/>
        <v>2012</v>
      </c>
      <c r="V938" s="18">
        <f t="shared" si="89"/>
        <v>30</v>
      </c>
    </row>
    <row r="939" spans="1:22" ht="45" x14ac:dyDescent="0.25">
      <c r="A939">
        <v>2278</v>
      </c>
      <c r="B939" s="3" t="s">
        <v>2279</v>
      </c>
      <c r="C939" s="3" t="s">
        <v>6388</v>
      </c>
      <c r="D939" s="6">
        <v>2000</v>
      </c>
      <c r="E939" s="8">
        <v>5414</v>
      </c>
      <c r="F939" t="s">
        <v>8218</v>
      </c>
      <c r="G939" t="s">
        <v>8236</v>
      </c>
      <c r="H939" t="s">
        <v>8248</v>
      </c>
      <c r="I939">
        <v>1451861940</v>
      </c>
      <c r="J939">
        <v>1448902867</v>
      </c>
      <c r="K939" t="b">
        <v>0</v>
      </c>
      <c r="L939">
        <v>102</v>
      </c>
      <c r="M939" t="b">
        <v>1</v>
      </c>
      <c r="N939" t="s">
        <v>8295</v>
      </c>
      <c r="O939" t="s">
        <v>8331</v>
      </c>
      <c r="P939" t="s">
        <v>8349</v>
      </c>
      <c r="Q939">
        <f t="shared" si="85"/>
        <v>271</v>
      </c>
      <c r="R939">
        <f t="shared" si="84"/>
        <v>53.08</v>
      </c>
      <c r="S939" s="12">
        <f t="shared" si="86"/>
        <v>42338.709108796291</v>
      </c>
      <c r="T939" s="12">
        <f t="shared" si="87"/>
        <v>42372.957638888889</v>
      </c>
      <c r="U939">
        <f t="shared" si="88"/>
        <v>2015</v>
      </c>
      <c r="V939" s="18">
        <f t="shared" si="89"/>
        <v>34.248530092592596</v>
      </c>
    </row>
    <row r="940" spans="1:22" ht="60" x14ac:dyDescent="0.25">
      <c r="A940">
        <v>2279</v>
      </c>
      <c r="B940" s="3" t="s">
        <v>2280</v>
      </c>
      <c r="C940" s="3" t="s">
        <v>6389</v>
      </c>
      <c r="D940" s="6">
        <v>1000</v>
      </c>
      <c r="E940" s="8">
        <v>1538</v>
      </c>
      <c r="F940" t="s">
        <v>8218</v>
      </c>
      <c r="G940" t="s">
        <v>8223</v>
      </c>
      <c r="H940" t="s">
        <v>8245</v>
      </c>
      <c r="I940">
        <v>1423022400</v>
      </c>
      <c r="J940">
        <v>1421436099</v>
      </c>
      <c r="K940" t="b">
        <v>0</v>
      </c>
      <c r="L940">
        <v>32</v>
      </c>
      <c r="M940" t="b">
        <v>1</v>
      </c>
      <c r="N940" t="s">
        <v>8295</v>
      </c>
      <c r="O940" t="s">
        <v>8331</v>
      </c>
      <c r="P940" t="s">
        <v>8349</v>
      </c>
      <c r="Q940">
        <f t="shared" si="85"/>
        <v>154</v>
      </c>
      <c r="R940">
        <f t="shared" si="84"/>
        <v>48.06</v>
      </c>
      <c r="S940" s="12">
        <f t="shared" si="86"/>
        <v>42020.806701388887</v>
      </c>
      <c r="T940" s="12">
        <f t="shared" si="87"/>
        <v>42039.166666666672</v>
      </c>
      <c r="U940">
        <f t="shared" si="88"/>
        <v>2015</v>
      </c>
      <c r="V940" s="18">
        <f t="shared" si="89"/>
        <v>18.359965277777778</v>
      </c>
    </row>
    <row r="941" spans="1:22" ht="60" x14ac:dyDescent="0.25">
      <c r="A941">
        <v>2280</v>
      </c>
      <c r="B941" s="3" t="s">
        <v>2281</v>
      </c>
      <c r="C941" s="3" t="s">
        <v>6390</v>
      </c>
      <c r="D941" s="6">
        <v>9800</v>
      </c>
      <c r="E941" s="8">
        <v>39550.5</v>
      </c>
      <c r="F941" t="s">
        <v>8218</v>
      </c>
      <c r="G941" t="s">
        <v>8223</v>
      </c>
      <c r="H941" t="s">
        <v>8245</v>
      </c>
      <c r="I941">
        <v>1442501991</v>
      </c>
      <c r="J941">
        <v>1439909991</v>
      </c>
      <c r="K941" t="b">
        <v>0</v>
      </c>
      <c r="L941">
        <v>480</v>
      </c>
      <c r="M941" t="b">
        <v>1</v>
      </c>
      <c r="N941" t="s">
        <v>8295</v>
      </c>
      <c r="O941" t="s">
        <v>8331</v>
      </c>
      <c r="P941" t="s">
        <v>8349</v>
      </c>
      <c r="Q941">
        <f t="shared" si="85"/>
        <v>404</v>
      </c>
      <c r="R941">
        <f t="shared" si="84"/>
        <v>82.4</v>
      </c>
      <c r="S941" s="12">
        <f t="shared" si="86"/>
        <v>42234.624895833331</v>
      </c>
      <c r="T941" s="12">
        <f t="shared" si="87"/>
        <v>42264.624895833331</v>
      </c>
      <c r="U941">
        <f t="shared" si="88"/>
        <v>2015</v>
      </c>
      <c r="V941" s="18">
        <f t="shared" si="89"/>
        <v>30</v>
      </c>
    </row>
    <row r="942" spans="1:22" ht="60" x14ac:dyDescent="0.25">
      <c r="A942">
        <v>1040</v>
      </c>
      <c r="B942" s="3" t="s">
        <v>1041</v>
      </c>
      <c r="C942" s="3" t="s">
        <v>5150</v>
      </c>
      <c r="D942" s="6">
        <v>85000</v>
      </c>
      <c r="E942" s="8">
        <v>250</v>
      </c>
      <c r="F942" t="s">
        <v>8219</v>
      </c>
      <c r="G942" t="s">
        <v>8223</v>
      </c>
      <c r="H942" t="s">
        <v>8245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8279</v>
      </c>
      <c r="O942" t="s">
        <v>8329</v>
      </c>
      <c r="P942" t="s">
        <v>8330</v>
      </c>
      <c r="Q942">
        <f t="shared" si="85"/>
        <v>0</v>
      </c>
      <c r="R942">
        <f t="shared" si="84"/>
        <v>250</v>
      </c>
      <c r="S942" s="12">
        <f t="shared" si="86"/>
        <v>42579.708437499998</v>
      </c>
      <c r="T942" s="12">
        <f t="shared" si="87"/>
        <v>42609.708437499998</v>
      </c>
      <c r="U942">
        <f t="shared" si="88"/>
        <v>2016</v>
      </c>
      <c r="V942" s="18">
        <f t="shared" si="89"/>
        <v>30</v>
      </c>
    </row>
    <row r="943" spans="1:22" ht="45" x14ac:dyDescent="0.25">
      <c r="A943">
        <v>1041</v>
      </c>
      <c r="B943" s="3" t="s">
        <v>1042</v>
      </c>
      <c r="C943" s="3" t="s">
        <v>5151</v>
      </c>
      <c r="D943" s="6">
        <v>50</v>
      </c>
      <c r="E943" s="8">
        <v>0</v>
      </c>
      <c r="F943" t="s">
        <v>8219</v>
      </c>
      <c r="G943" t="s">
        <v>8223</v>
      </c>
      <c r="H943" t="s">
        <v>8245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8279</v>
      </c>
      <c r="O943" t="s">
        <v>8329</v>
      </c>
      <c r="P943" t="s">
        <v>8330</v>
      </c>
      <c r="Q943">
        <f t="shared" si="85"/>
        <v>0</v>
      </c>
      <c r="R943">
        <f t="shared" si="84"/>
        <v>0</v>
      </c>
      <c r="S943" s="12">
        <f t="shared" si="86"/>
        <v>41831.060092592597</v>
      </c>
      <c r="T943" s="12">
        <f t="shared" si="87"/>
        <v>41851.060092592597</v>
      </c>
      <c r="U943">
        <f t="shared" si="88"/>
        <v>2014</v>
      </c>
      <c r="V943" s="18">
        <f t="shared" si="89"/>
        <v>20</v>
      </c>
    </row>
    <row r="944" spans="1:22" ht="60" x14ac:dyDescent="0.25">
      <c r="A944">
        <v>1042</v>
      </c>
      <c r="B944" s="3" t="s">
        <v>1043</v>
      </c>
      <c r="C944" s="3" t="s">
        <v>5152</v>
      </c>
      <c r="D944" s="6">
        <v>650</v>
      </c>
      <c r="E944" s="8">
        <v>10</v>
      </c>
      <c r="F944" t="s">
        <v>8219</v>
      </c>
      <c r="G944" t="s">
        <v>8223</v>
      </c>
      <c r="H944" t="s">
        <v>8245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8279</v>
      </c>
      <c r="O944" t="s">
        <v>8329</v>
      </c>
      <c r="P944" t="s">
        <v>8330</v>
      </c>
      <c r="Q944">
        <f t="shared" si="85"/>
        <v>2</v>
      </c>
      <c r="R944">
        <f t="shared" si="84"/>
        <v>10</v>
      </c>
      <c r="S944" s="12">
        <f t="shared" si="86"/>
        <v>41851.696157407408</v>
      </c>
      <c r="T944" s="12">
        <f t="shared" si="87"/>
        <v>41894.416666666664</v>
      </c>
      <c r="U944">
        <f t="shared" si="88"/>
        <v>2014</v>
      </c>
      <c r="V944" s="18">
        <f t="shared" si="89"/>
        <v>42.720509259259252</v>
      </c>
    </row>
    <row r="945" spans="1:22" ht="45" x14ac:dyDescent="0.25">
      <c r="A945">
        <v>1043</v>
      </c>
      <c r="B945" s="3" t="s">
        <v>1044</v>
      </c>
      <c r="C945" s="3" t="s">
        <v>5153</v>
      </c>
      <c r="D945" s="6">
        <v>100000</v>
      </c>
      <c r="E945" s="8">
        <v>8537</v>
      </c>
      <c r="F945" t="s">
        <v>8219</v>
      </c>
      <c r="G945" t="s">
        <v>8223</v>
      </c>
      <c r="H945" t="s">
        <v>8245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8279</v>
      </c>
      <c r="O945" t="s">
        <v>8329</v>
      </c>
      <c r="P945" t="s">
        <v>8330</v>
      </c>
      <c r="Q945">
        <f t="shared" si="85"/>
        <v>9</v>
      </c>
      <c r="R945">
        <f t="shared" si="84"/>
        <v>29.24</v>
      </c>
      <c r="S945" s="12">
        <f t="shared" si="86"/>
        <v>42114.252951388888</v>
      </c>
      <c r="T945" s="12">
        <f t="shared" si="87"/>
        <v>42144.252951388888</v>
      </c>
      <c r="U945">
        <f t="shared" si="88"/>
        <v>2015</v>
      </c>
      <c r="V945" s="18">
        <f t="shared" si="89"/>
        <v>30</v>
      </c>
    </row>
    <row r="946" spans="1:22" ht="60" x14ac:dyDescent="0.25">
      <c r="A946">
        <v>1044</v>
      </c>
      <c r="B946" s="3" t="s">
        <v>1045</v>
      </c>
      <c r="C946" s="3" t="s">
        <v>5154</v>
      </c>
      <c r="D946" s="6">
        <v>7000</v>
      </c>
      <c r="E946" s="8">
        <v>6</v>
      </c>
      <c r="F946" t="s">
        <v>8219</v>
      </c>
      <c r="G946" t="s">
        <v>8223</v>
      </c>
      <c r="H946" t="s">
        <v>8245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8279</v>
      </c>
      <c r="O946" t="s">
        <v>8329</v>
      </c>
      <c r="P946" t="s">
        <v>8330</v>
      </c>
      <c r="Q946">
        <f t="shared" si="85"/>
        <v>0</v>
      </c>
      <c r="R946">
        <f t="shared" si="84"/>
        <v>3</v>
      </c>
      <c r="S946" s="12">
        <f t="shared" si="86"/>
        <v>42011.925937499997</v>
      </c>
      <c r="T946" s="12">
        <f t="shared" si="87"/>
        <v>42068.852083333331</v>
      </c>
      <c r="U946">
        <f t="shared" si="88"/>
        <v>2015</v>
      </c>
      <c r="V946" s="18">
        <f t="shared" si="89"/>
        <v>56.926145833333329</v>
      </c>
    </row>
    <row r="947" spans="1:22" ht="45" x14ac:dyDescent="0.25">
      <c r="A947">
        <v>1045</v>
      </c>
      <c r="B947" s="3" t="s">
        <v>1046</v>
      </c>
      <c r="C947" s="3" t="s">
        <v>5155</v>
      </c>
      <c r="D947" s="6">
        <v>10000</v>
      </c>
      <c r="E947" s="8">
        <v>266</v>
      </c>
      <c r="F947" t="s">
        <v>8219</v>
      </c>
      <c r="G947" t="s">
        <v>8223</v>
      </c>
      <c r="H947" t="s">
        <v>8245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8279</v>
      </c>
      <c r="O947" t="s">
        <v>8329</v>
      </c>
      <c r="P947" t="s">
        <v>8330</v>
      </c>
      <c r="Q947">
        <f t="shared" si="85"/>
        <v>3</v>
      </c>
      <c r="R947">
        <f t="shared" si="84"/>
        <v>33.25</v>
      </c>
      <c r="S947" s="12">
        <f t="shared" si="86"/>
        <v>41844.874421296299</v>
      </c>
      <c r="T947" s="12">
        <f t="shared" si="87"/>
        <v>41874.874421296299</v>
      </c>
      <c r="U947">
        <f t="shared" si="88"/>
        <v>2014</v>
      </c>
      <c r="V947" s="18">
        <f t="shared" si="89"/>
        <v>30</v>
      </c>
    </row>
    <row r="948" spans="1:22" ht="60" x14ac:dyDescent="0.25">
      <c r="A948">
        <v>1046</v>
      </c>
      <c r="B948" s="3" t="s">
        <v>1047</v>
      </c>
      <c r="C948" s="3" t="s">
        <v>5156</v>
      </c>
      <c r="D948" s="6">
        <v>3000</v>
      </c>
      <c r="E948" s="8">
        <v>0</v>
      </c>
      <c r="F948" t="s">
        <v>8219</v>
      </c>
      <c r="G948" t="s">
        <v>8235</v>
      </c>
      <c r="H948" t="s">
        <v>8248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8279</v>
      </c>
      <c r="O948" t="s">
        <v>8329</v>
      </c>
      <c r="P948" t="s">
        <v>8330</v>
      </c>
      <c r="Q948">
        <f t="shared" si="85"/>
        <v>0</v>
      </c>
      <c r="R948">
        <f t="shared" si="84"/>
        <v>0</v>
      </c>
      <c r="S948" s="12">
        <f t="shared" si="86"/>
        <v>42319.851388888885</v>
      </c>
      <c r="T948" s="12">
        <f t="shared" si="87"/>
        <v>42364.851388888885</v>
      </c>
      <c r="U948">
        <f t="shared" si="88"/>
        <v>2015</v>
      </c>
      <c r="V948" s="18">
        <f t="shared" si="89"/>
        <v>45</v>
      </c>
    </row>
    <row r="949" spans="1:22" ht="45" x14ac:dyDescent="0.25">
      <c r="A949">
        <v>1047</v>
      </c>
      <c r="B949" s="3" t="s">
        <v>1048</v>
      </c>
      <c r="C949" s="3" t="s">
        <v>5157</v>
      </c>
      <c r="D949" s="6">
        <v>2000</v>
      </c>
      <c r="E949" s="8">
        <v>1</v>
      </c>
      <c r="F949" t="s">
        <v>8219</v>
      </c>
      <c r="G949" t="s">
        <v>8223</v>
      </c>
      <c r="H949" t="s">
        <v>8245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8279</v>
      </c>
      <c r="O949" t="s">
        <v>8329</v>
      </c>
      <c r="P949" t="s">
        <v>8330</v>
      </c>
      <c r="Q949">
        <f t="shared" si="85"/>
        <v>0</v>
      </c>
      <c r="R949">
        <f t="shared" si="84"/>
        <v>1</v>
      </c>
      <c r="S949" s="12">
        <f t="shared" si="86"/>
        <v>41918.818460648145</v>
      </c>
      <c r="T949" s="12">
        <f t="shared" si="87"/>
        <v>41948.860127314816</v>
      </c>
      <c r="U949">
        <f t="shared" si="88"/>
        <v>2014</v>
      </c>
      <c r="V949" s="18">
        <f t="shared" si="89"/>
        <v>30.041666666666668</v>
      </c>
    </row>
    <row r="950" spans="1:22" ht="60" x14ac:dyDescent="0.25">
      <c r="A950">
        <v>1048</v>
      </c>
      <c r="B950" s="3" t="s">
        <v>1049</v>
      </c>
      <c r="C950" s="3" t="s">
        <v>5158</v>
      </c>
      <c r="D950" s="6">
        <v>15000</v>
      </c>
      <c r="E950" s="8">
        <v>212</v>
      </c>
      <c r="F950" t="s">
        <v>8219</v>
      </c>
      <c r="G950" t="s">
        <v>8223</v>
      </c>
      <c r="H950" t="s">
        <v>8245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8279</v>
      </c>
      <c r="O950" t="s">
        <v>8329</v>
      </c>
      <c r="P950" t="s">
        <v>8330</v>
      </c>
      <c r="Q950">
        <f t="shared" si="85"/>
        <v>1</v>
      </c>
      <c r="R950">
        <f t="shared" si="84"/>
        <v>53</v>
      </c>
      <c r="S950" s="12">
        <f t="shared" si="86"/>
        <v>42598.053113425922</v>
      </c>
      <c r="T950" s="12">
        <f t="shared" si="87"/>
        <v>42638.053113425922</v>
      </c>
      <c r="U950">
        <f t="shared" si="88"/>
        <v>2016</v>
      </c>
      <c r="V950" s="18">
        <f t="shared" si="89"/>
        <v>40</v>
      </c>
    </row>
    <row r="951" spans="1:22" x14ac:dyDescent="0.25">
      <c r="A951">
        <v>1049</v>
      </c>
      <c r="B951" s="3" t="s">
        <v>1050</v>
      </c>
      <c r="C951" s="3" t="s">
        <v>5159</v>
      </c>
      <c r="D951" s="6">
        <v>12000</v>
      </c>
      <c r="E951" s="8">
        <v>0</v>
      </c>
      <c r="F951" t="s">
        <v>8219</v>
      </c>
      <c r="G951" t="s">
        <v>8223</v>
      </c>
      <c r="H951" t="s">
        <v>8245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8279</v>
      </c>
      <c r="O951" t="s">
        <v>8329</v>
      </c>
      <c r="P951" t="s">
        <v>8330</v>
      </c>
      <c r="Q951">
        <f t="shared" si="85"/>
        <v>0</v>
      </c>
      <c r="R951">
        <f t="shared" si="84"/>
        <v>0</v>
      </c>
      <c r="S951" s="12">
        <f t="shared" si="86"/>
        <v>42382.431076388893</v>
      </c>
      <c r="T951" s="12">
        <f t="shared" si="87"/>
        <v>42412.431076388893</v>
      </c>
      <c r="U951">
        <f t="shared" si="88"/>
        <v>2016</v>
      </c>
      <c r="V951" s="18">
        <f t="shared" si="89"/>
        <v>30</v>
      </c>
    </row>
    <row r="952" spans="1:22" ht="30" x14ac:dyDescent="0.25">
      <c r="A952">
        <v>1050</v>
      </c>
      <c r="B952" s="3" t="s">
        <v>1051</v>
      </c>
      <c r="C952" s="3" t="s">
        <v>5160</v>
      </c>
      <c r="D952" s="6">
        <v>2500</v>
      </c>
      <c r="E952" s="8">
        <v>0</v>
      </c>
      <c r="F952" t="s">
        <v>8219</v>
      </c>
      <c r="G952" t="s">
        <v>8223</v>
      </c>
      <c r="H952" t="s">
        <v>8245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8279</v>
      </c>
      <c r="O952" t="s">
        <v>8329</v>
      </c>
      <c r="P952" t="s">
        <v>8330</v>
      </c>
      <c r="Q952">
        <f t="shared" si="85"/>
        <v>0</v>
      </c>
      <c r="R952">
        <f t="shared" si="84"/>
        <v>0</v>
      </c>
      <c r="S952" s="12">
        <f t="shared" si="86"/>
        <v>42231.7971875</v>
      </c>
      <c r="T952" s="12">
        <f t="shared" si="87"/>
        <v>42261.7971875</v>
      </c>
      <c r="U952">
        <f t="shared" si="88"/>
        <v>2015</v>
      </c>
      <c r="V952" s="18">
        <f t="shared" si="89"/>
        <v>30</v>
      </c>
    </row>
    <row r="953" spans="1:22" ht="60" x14ac:dyDescent="0.25">
      <c r="A953">
        <v>1051</v>
      </c>
      <c r="B953" s="3" t="s">
        <v>1052</v>
      </c>
      <c r="C953" s="3" t="s">
        <v>5161</v>
      </c>
      <c r="D953" s="6">
        <v>500</v>
      </c>
      <c r="E953" s="8">
        <v>0</v>
      </c>
      <c r="F953" t="s">
        <v>8219</v>
      </c>
      <c r="G953" t="s">
        <v>8223</v>
      </c>
      <c r="H953" t="s">
        <v>8245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8279</v>
      </c>
      <c r="O953" t="s">
        <v>8329</v>
      </c>
      <c r="P953" t="s">
        <v>8330</v>
      </c>
      <c r="Q953">
        <f t="shared" si="85"/>
        <v>0</v>
      </c>
      <c r="R953">
        <f t="shared" si="84"/>
        <v>0</v>
      </c>
      <c r="S953" s="12">
        <f t="shared" si="86"/>
        <v>41850.014178240745</v>
      </c>
      <c r="T953" s="12">
        <f t="shared" si="87"/>
        <v>41878.014178240745</v>
      </c>
      <c r="U953">
        <f t="shared" si="88"/>
        <v>2014</v>
      </c>
      <c r="V953" s="18">
        <f t="shared" si="89"/>
        <v>28</v>
      </c>
    </row>
    <row r="954" spans="1:22" ht="75" x14ac:dyDescent="0.25">
      <c r="A954">
        <v>1052</v>
      </c>
      <c r="B954" s="3" t="s">
        <v>1053</v>
      </c>
      <c r="C954" s="3" t="s">
        <v>5162</v>
      </c>
      <c r="D954" s="6">
        <v>4336</v>
      </c>
      <c r="E954" s="8">
        <v>0</v>
      </c>
      <c r="F954" t="s">
        <v>8219</v>
      </c>
      <c r="G954" t="s">
        <v>8223</v>
      </c>
      <c r="H954" t="s">
        <v>8245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8279</v>
      </c>
      <c r="O954" t="s">
        <v>8329</v>
      </c>
      <c r="P954" t="s">
        <v>8330</v>
      </c>
      <c r="Q954">
        <f t="shared" si="85"/>
        <v>0</v>
      </c>
      <c r="R954">
        <f t="shared" si="84"/>
        <v>0</v>
      </c>
      <c r="S954" s="12">
        <f t="shared" si="86"/>
        <v>42483.797395833331</v>
      </c>
      <c r="T954" s="12">
        <f t="shared" si="87"/>
        <v>42527.839583333334</v>
      </c>
      <c r="U954">
        <f t="shared" si="88"/>
        <v>2016</v>
      </c>
      <c r="V954" s="18">
        <f t="shared" si="89"/>
        <v>44.042187500000004</v>
      </c>
    </row>
    <row r="955" spans="1:22" ht="60" x14ac:dyDescent="0.25">
      <c r="A955">
        <v>1053</v>
      </c>
      <c r="B955" s="3" t="s">
        <v>1054</v>
      </c>
      <c r="C955" s="3" t="s">
        <v>5163</v>
      </c>
      <c r="D955" s="6">
        <v>1500</v>
      </c>
      <c r="E955" s="8">
        <v>15</v>
      </c>
      <c r="F955" t="s">
        <v>8219</v>
      </c>
      <c r="G955" t="s">
        <v>8223</v>
      </c>
      <c r="H955" t="s">
        <v>8245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8279</v>
      </c>
      <c r="O955" t="s">
        <v>8329</v>
      </c>
      <c r="P955" t="s">
        <v>8330</v>
      </c>
      <c r="Q955">
        <f t="shared" si="85"/>
        <v>1</v>
      </c>
      <c r="R955">
        <f t="shared" si="84"/>
        <v>15</v>
      </c>
      <c r="S955" s="12">
        <f t="shared" si="86"/>
        <v>42775.172824074078</v>
      </c>
      <c r="T955" s="12">
        <f t="shared" si="87"/>
        <v>42800.172824074078</v>
      </c>
      <c r="U955">
        <f t="shared" si="88"/>
        <v>2017</v>
      </c>
      <c r="V955" s="18">
        <f t="shared" si="89"/>
        <v>25</v>
      </c>
    </row>
    <row r="956" spans="1:22" ht="60" x14ac:dyDescent="0.25">
      <c r="A956">
        <v>1054</v>
      </c>
      <c r="B956" s="3" t="s">
        <v>1055</v>
      </c>
      <c r="C956" s="3" t="s">
        <v>5164</v>
      </c>
      <c r="D956" s="6">
        <v>2500</v>
      </c>
      <c r="E956" s="8">
        <v>0</v>
      </c>
      <c r="F956" t="s">
        <v>8219</v>
      </c>
      <c r="G956" t="s">
        <v>8223</v>
      </c>
      <c r="H956" t="s">
        <v>8245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8279</v>
      </c>
      <c r="O956" t="s">
        <v>8329</v>
      </c>
      <c r="P956" t="s">
        <v>8330</v>
      </c>
      <c r="Q956">
        <f t="shared" si="85"/>
        <v>0</v>
      </c>
      <c r="R956">
        <f t="shared" si="84"/>
        <v>0</v>
      </c>
      <c r="S956" s="12">
        <f t="shared" si="86"/>
        <v>41831.851840277777</v>
      </c>
      <c r="T956" s="12">
        <f t="shared" si="87"/>
        <v>41861.916666666664</v>
      </c>
      <c r="U956">
        <f t="shared" si="88"/>
        <v>2014</v>
      </c>
      <c r="V956" s="18">
        <f t="shared" si="89"/>
        <v>30.064826388888889</v>
      </c>
    </row>
    <row r="957" spans="1:22" ht="60" x14ac:dyDescent="0.25">
      <c r="A957">
        <v>1055</v>
      </c>
      <c r="B957" s="3" t="s">
        <v>1056</v>
      </c>
      <c r="C957" s="3" t="s">
        <v>5165</v>
      </c>
      <c r="D957" s="6">
        <v>3500</v>
      </c>
      <c r="E957" s="8">
        <v>0</v>
      </c>
      <c r="F957" t="s">
        <v>8219</v>
      </c>
      <c r="G957" t="s">
        <v>8223</v>
      </c>
      <c r="H957" t="s">
        <v>8245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8279</v>
      </c>
      <c r="O957" t="s">
        <v>8329</v>
      </c>
      <c r="P957" t="s">
        <v>8330</v>
      </c>
      <c r="Q957">
        <f t="shared" si="85"/>
        <v>0</v>
      </c>
      <c r="R957">
        <f t="shared" si="84"/>
        <v>0</v>
      </c>
      <c r="S957" s="12">
        <f t="shared" si="86"/>
        <v>42406.992418981477</v>
      </c>
      <c r="T957" s="12">
        <f t="shared" si="87"/>
        <v>42436.992418981477</v>
      </c>
      <c r="U957">
        <f t="shared" si="88"/>
        <v>2016</v>
      </c>
      <c r="V957" s="18">
        <f t="shared" si="89"/>
        <v>30</v>
      </c>
    </row>
    <row r="958" spans="1:22" ht="60" x14ac:dyDescent="0.25">
      <c r="A958">
        <v>1056</v>
      </c>
      <c r="B958" s="3" t="s">
        <v>1057</v>
      </c>
      <c r="C958" s="3" t="s">
        <v>5166</v>
      </c>
      <c r="D958" s="6">
        <v>10000</v>
      </c>
      <c r="E958" s="8">
        <v>0</v>
      </c>
      <c r="F958" t="s">
        <v>8219</v>
      </c>
      <c r="G958" t="s">
        <v>8223</v>
      </c>
      <c r="H958" t="s">
        <v>8245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8279</v>
      </c>
      <c r="O958" t="s">
        <v>8329</v>
      </c>
      <c r="P958" t="s">
        <v>8330</v>
      </c>
      <c r="Q958">
        <f t="shared" si="85"/>
        <v>0</v>
      </c>
      <c r="R958">
        <f t="shared" si="84"/>
        <v>0</v>
      </c>
      <c r="S958" s="12">
        <f t="shared" si="86"/>
        <v>42058.719641203701</v>
      </c>
      <c r="T958" s="12">
        <f t="shared" si="87"/>
        <v>42118.677974537044</v>
      </c>
      <c r="U958">
        <f t="shared" si="88"/>
        <v>2015</v>
      </c>
      <c r="V958" s="18">
        <f t="shared" si="89"/>
        <v>59.958333333333336</v>
      </c>
    </row>
    <row r="959" spans="1:22" ht="45" x14ac:dyDescent="0.25">
      <c r="A959">
        <v>1057</v>
      </c>
      <c r="B959" s="3" t="s">
        <v>1058</v>
      </c>
      <c r="C959" s="3" t="s">
        <v>5167</v>
      </c>
      <c r="D959" s="6">
        <v>10000</v>
      </c>
      <c r="E959" s="8">
        <v>0</v>
      </c>
      <c r="F959" t="s">
        <v>8219</v>
      </c>
      <c r="G959" t="s">
        <v>8223</v>
      </c>
      <c r="H959" t="s">
        <v>8245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8279</v>
      </c>
      <c r="O959" t="s">
        <v>8329</v>
      </c>
      <c r="P959" t="s">
        <v>8330</v>
      </c>
      <c r="Q959">
        <f t="shared" si="85"/>
        <v>0</v>
      </c>
      <c r="R959">
        <f t="shared" si="84"/>
        <v>0</v>
      </c>
      <c r="S959" s="12">
        <f t="shared" si="86"/>
        <v>42678.871331018512</v>
      </c>
      <c r="T959" s="12">
        <f t="shared" si="87"/>
        <v>42708.912997685184</v>
      </c>
      <c r="U959">
        <f t="shared" si="88"/>
        <v>2016</v>
      </c>
      <c r="V959" s="18">
        <f t="shared" si="89"/>
        <v>30.041666666666668</v>
      </c>
    </row>
    <row r="960" spans="1:22" ht="60" x14ac:dyDescent="0.25">
      <c r="A960">
        <v>1058</v>
      </c>
      <c r="B960" s="3" t="s">
        <v>1059</v>
      </c>
      <c r="C960" s="3" t="s">
        <v>5168</v>
      </c>
      <c r="D960" s="6">
        <v>40000</v>
      </c>
      <c r="E960" s="8">
        <v>0</v>
      </c>
      <c r="F960" t="s">
        <v>8219</v>
      </c>
      <c r="G960" t="s">
        <v>8223</v>
      </c>
      <c r="H960" t="s">
        <v>8245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8279</v>
      </c>
      <c r="O960" t="s">
        <v>8329</v>
      </c>
      <c r="P960" t="s">
        <v>8330</v>
      </c>
      <c r="Q960">
        <f t="shared" si="85"/>
        <v>0</v>
      </c>
      <c r="R960">
        <f t="shared" si="84"/>
        <v>0</v>
      </c>
      <c r="S960" s="12">
        <f t="shared" si="86"/>
        <v>42047.900960648149</v>
      </c>
      <c r="T960" s="12">
        <f t="shared" si="87"/>
        <v>42089</v>
      </c>
      <c r="U960">
        <f t="shared" si="88"/>
        <v>2015</v>
      </c>
      <c r="V960" s="18">
        <f t="shared" si="89"/>
        <v>41.09903935185185</v>
      </c>
    </row>
    <row r="961" spans="1:22" x14ac:dyDescent="0.25">
      <c r="A961">
        <v>1059</v>
      </c>
      <c r="B961" s="3" t="s">
        <v>1060</v>
      </c>
      <c r="C961" s="3" t="s">
        <v>5169</v>
      </c>
      <c r="D961" s="6">
        <v>1100</v>
      </c>
      <c r="E961" s="8">
        <v>0</v>
      </c>
      <c r="F961" t="s">
        <v>8219</v>
      </c>
      <c r="G961" t="s">
        <v>8223</v>
      </c>
      <c r="H961" t="s">
        <v>8245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8279</v>
      </c>
      <c r="O961" t="s">
        <v>8329</v>
      </c>
      <c r="P961" t="s">
        <v>8330</v>
      </c>
      <c r="Q961">
        <f t="shared" si="85"/>
        <v>0</v>
      </c>
      <c r="R961">
        <f t="shared" si="84"/>
        <v>0</v>
      </c>
      <c r="S961" s="12">
        <f t="shared" si="86"/>
        <v>42046.79</v>
      </c>
      <c r="T961" s="12">
        <f t="shared" si="87"/>
        <v>42076.748333333337</v>
      </c>
      <c r="U961">
        <f t="shared" si="88"/>
        <v>2015</v>
      </c>
      <c r="V961" s="18">
        <f t="shared" si="89"/>
        <v>29.958333333333332</v>
      </c>
    </row>
    <row r="962" spans="1:22" ht="60" x14ac:dyDescent="0.25">
      <c r="A962">
        <v>1060</v>
      </c>
      <c r="B962" s="3" t="s">
        <v>1061</v>
      </c>
      <c r="C962" s="3" t="s">
        <v>5170</v>
      </c>
      <c r="D962" s="6">
        <v>5000</v>
      </c>
      <c r="E962" s="8">
        <v>50</v>
      </c>
      <c r="F962" t="s">
        <v>8219</v>
      </c>
      <c r="G962" t="s">
        <v>8223</v>
      </c>
      <c r="H962" t="s">
        <v>8245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8279</v>
      </c>
      <c r="O962" t="s">
        <v>8329</v>
      </c>
      <c r="P962" t="s">
        <v>8330</v>
      </c>
      <c r="Q962">
        <f t="shared" si="85"/>
        <v>1</v>
      </c>
      <c r="R962">
        <f t="shared" ref="R962:R1025" si="90">IFERROR(ROUND(E962/L962,2),0)</f>
        <v>50</v>
      </c>
      <c r="S962" s="12">
        <f t="shared" si="86"/>
        <v>42079.913113425922</v>
      </c>
      <c r="T962" s="12">
        <f t="shared" si="87"/>
        <v>42109.913113425922</v>
      </c>
      <c r="U962">
        <f t="shared" si="88"/>
        <v>2015</v>
      </c>
      <c r="V962" s="18">
        <f t="shared" si="89"/>
        <v>30</v>
      </c>
    </row>
    <row r="963" spans="1:22" ht="45" x14ac:dyDescent="0.25">
      <c r="A963">
        <v>1061</v>
      </c>
      <c r="B963" s="3" t="s">
        <v>1062</v>
      </c>
      <c r="C963" s="3" t="s">
        <v>5171</v>
      </c>
      <c r="D963" s="6">
        <v>4000</v>
      </c>
      <c r="E963" s="8">
        <v>0</v>
      </c>
      <c r="F963" t="s">
        <v>8219</v>
      </c>
      <c r="G963" t="s">
        <v>8223</v>
      </c>
      <c r="H963" t="s">
        <v>8245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8279</v>
      </c>
      <c r="O963" t="s">
        <v>8329</v>
      </c>
      <c r="P963" t="s">
        <v>8330</v>
      </c>
      <c r="Q963">
        <f t="shared" ref="Q963:Q1026" si="91">ROUND(E963/D963*100,0)</f>
        <v>0</v>
      </c>
      <c r="R963">
        <f t="shared" si="90"/>
        <v>0</v>
      </c>
      <c r="S963" s="12">
        <f t="shared" ref="S963:S1026" si="92">(((J963/60)/60)/24)+DATE(1970,1,1)</f>
        <v>42432.276712962965</v>
      </c>
      <c r="T963" s="12">
        <f t="shared" ref="T963:T1026" si="93">(((I963/60)/60)/24)+DATE(1970,1,1)</f>
        <v>42492.041666666672</v>
      </c>
      <c r="U963">
        <f t="shared" ref="U963:U1026" si="94">YEAR(S963)</f>
        <v>2016</v>
      </c>
      <c r="V963" s="18">
        <f t="shared" ref="V963:V1026" si="95">(I963-J963)/60/60/24</f>
        <v>59.764953703703704</v>
      </c>
    </row>
    <row r="964" spans="1:22" ht="30" x14ac:dyDescent="0.25">
      <c r="A964">
        <v>1062</v>
      </c>
      <c r="B964" s="3" t="s">
        <v>1063</v>
      </c>
      <c r="C964" s="3" t="s">
        <v>5172</v>
      </c>
      <c r="D964" s="6">
        <v>199</v>
      </c>
      <c r="E964" s="8">
        <v>190</v>
      </c>
      <c r="F964" t="s">
        <v>8219</v>
      </c>
      <c r="G964" t="s">
        <v>8223</v>
      </c>
      <c r="H964" t="s">
        <v>8245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8279</v>
      </c>
      <c r="O964" t="s">
        <v>8329</v>
      </c>
      <c r="P964" t="s">
        <v>8330</v>
      </c>
      <c r="Q964">
        <f t="shared" si="91"/>
        <v>95</v>
      </c>
      <c r="R964">
        <f t="shared" si="90"/>
        <v>47.5</v>
      </c>
      <c r="S964" s="12">
        <f t="shared" si="92"/>
        <v>42556.807187500002</v>
      </c>
      <c r="T964" s="12">
        <f t="shared" si="93"/>
        <v>42563.807187500002</v>
      </c>
      <c r="U964">
        <f t="shared" si="94"/>
        <v>2016</v>
      </c>
      <c r="V964" s="18">
        <f t="shared" si="95"/>
        <v>7</v>
      </c>
    </row>
    <row r="965" spans="1:22" ht="60" x14ac:dyDescent="0.25">
      <c r="A965">
        <v>1063</v>
      </c>
      <c r="B965" s="3" t="s">
        <v>1064</v>
      </c>
      <c r="C965" s="3" t="s">
        <v>5173</v>
      </c>
      <c r="D965" s="6">
        <v>1000</v>
      </c>
      <c r="E965" s="8">
        <v>0</v>
      </c>
      <c r="F965" t="s">
        <v>8219</v>
      </c>
      <c r="G965" t="s">
        <v>8223</v>
      </c>
      <c r="H965" t="s">
        <v>8245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8279</v>
      </c>
      <c r="O965" t="s">
        <v>8329</v>
      </c>
      <c r="P965" t="s">
        <v>8330</v>
      </c>
      <c r="Q965">
        <f t="shared" si="91"/>
        <v>0</v>
      </c>
      <c r="R965">
        <f t="shared" si="90"/>
        <v>0</v>
      </c>
      <c r="S965" s="12">
        <f t="shared" si="92"/>
        <v>42583.030810185184</v>
      </c>
      <c r="T965" s="12">
        <f t="shared" si="93"/>
        <v>42613.030810185184</v>
      </c>
      <c r="U965">
        <f t="shared" si="94"/>
        <v>2016</v>
      </c>
      <c r="V965" s="18">
        <f t="shared" si="95"/>
        <v>30</v>
      </c>
    </row>
    <row r="966" spans="1:22" ht="45" x14ac:dyDescent="0.25">
      <c r="A966">
        <v>780</v>
      </c>
      <c r="B966" s="3" t="s">
        <v>781</v>
      </c>
      <c r="C966" s="3" t="s">
        <v>4890</v>
      </c>
      <c r="D966" s="6">
        <v>1000</v>
      </c>
      <c r="E966" s="8">
        <v>1040</v>
      </c>
      <c r="F966" t="s">
        <v>8218</v>
      </c>
      <c r="G966" t="s">
        <v>8223</v>
      </c>
      <c r="H966" t="s">
        <v>8245</v>
      </c>
      <c r="I966">
        <v>1304439025</v>
      </c>
      <c r="J966">
        <v>1301847025</v>
      </c>
      <c r="K966" t="b">
        <v>0</v>
      </c>
      <c r="L966">
        <v>27</v>
      </c>
      <c r="M966" t="b">
        <v>1</v>
      </c>
      <c r="N966" t="s">
        <v>8274</v>
      </c>
      <c r="O966" t="s">
        <v>8323</v>
      </c>
      <c r="P966" t="s">
        <v>8324</v>
      </c>
      <c r="Q966">
        <f t="shared" si="91"/>
        <v>104</v>
      </c>
      <c r="R966">
        <f t="shared" si="90"/>
        <v>38.520000000000003</v>
      </c>
      <c r="S966" s="12">
        <f t="shared" si="92"/>
        <v>40636.673900462964</v>
      </c>
      <c r="T966" s="12">
        <f t="shared" si="93"/>
        <v>40666.673900462964</v>
      </c>
      <c r="U966">
        <f t="shared" si="94"/>
        <v>2011</v>
      </c>
      <c r="V966" s="18">
        <f t="shared" si="95"/>
        <v>30</v>
      </c>
    </row>
    <row r="967" spans="1:22" ht="45" x14ac:dyDescent="0.25">
      <c r="A967">
        <v>781</v>
      </c>
      <c r="B967" s="3" t="s">
        <v>782</v>
      </c>
      <c r="C967" s="3" t="s">
        <v>4891</v>
      </c>
      <c r="D967" s="6">
        <v>800</v>
      </c>
      <c r="E967" s="8">
        <v>1065.23</v>
      </c>
      <c r="F967" t="s">
        <v>8218</v>
      </c>
      <c r="G967" t="s">
        <v>8223</v>
      </c>
      <c r="H967" t="s">
        <v>8245</v>
      </c>
      <c r="I967">
        <v>1370649674</v>
      </c>
      <c r="J967">
        <v>1368057674</v>
      </c>
      <c r="K967" t="b">
        <v>0</v>
      </c>
      <c r="L967">
        <v>25</v>
      </c>
      <c r="M967" t="b">
        <v>1</v>
      </c>
      <c r="N967" t="s">
        <v>8274</v>
      </c>
      <c r="O967" t="s">
        <v>8323</v>
      </c>
      <c r="P967" t="s">
        <v>8324</v>
      </c>
      <c r="Q967">
        <f t="shared" si="91"/>
        <v>133</v>
      </c>
      <c r="R967">
        <f t="shared" si="90"/>
        <v>42.61</v>
      </c>
      <c r="S967" s="12">
        <f t="shared" si="92"/>
        <v>41403.000856481485</v>
      </c>
      <c r="T967" s="12">
        <f t="shared" si="93"/>
        <v>41433.000856481485</v>
      </c>
      <c r="U967">
        <f t="shared" si="94"/>
        <v>2013</v>
      </c>
      <c r="V967" s="18">
        <f t="shared" si="95"/>
        <v>30</v>
      </c>
    </row>
    <row r="968" spans="1:22" ht="45" x14ac:dyDescent="0.25">
      <c r="A968">
        <v>782</v>
      </c>
      <c r="B968" s="3" t="s">
        <v>783</v>
      </c>
      <c r="C968" s="3" t="s">
        <v>4892</v>
      </c>
      <c r="D968" s="6">
        <v>700</v>
      </c>
      <c r="E968" s="8">
        <v>700</v>
      </c>
      <c r="F968" t="s">
        <v>8218</v>
      </c>
      <c r="G968" t="s">
        <v>8223</v>
      </c>
      <c r="H968" t="s">
        <v>8245</v>
      </c>
      <c r="I968">
        <v>1345918302</v>
      </c>
      <c r="J968">
        <v>1343326302</v>
      </c>
      <c r="K968" t="b">
        <v>0</v>
      </c>
      <c r="L968">
        <v>14</v>
      </c>
      <c r="M968" t="b">
        <v>1</v>
      </c>
      <c r="N968" t="s">
        <v>8274</v>
      </c>
      <c r="O968" t="s">
        <v>8323</v>
      </c>
      <c r="P968" t="s">
        <v>8324</v>
      </c>
      <c r="Q968">
        <f t="shared" si="91"/>
        <v>100</v>
      </c>
      <c r="R968">
        <f t="shared" si="90"/>
        <v>50</v>
      </c>
      <c r="S968" s="12">
        <f t="shared" si="92"/>
        <v>41116.758125</v>
      </c>
      <c r="T968" s="12">
        <f t="shared" si="93"/>
        <v>41146.758125</v>
      </c>
      <c r="U968">
        <f t="shared" si="94"/>
        <v>2012</v>
      </c>
      <c r="V968" s="18">
        <f t="shared" si="95"/>
        <v>30</v>
      </c>
    </row>
    <row r="969" spans="1:22" ht="60" x14ac:dyDescent="0.25">
      <c r="A969">
        <v>783</v>
      </c>
      <c r="B969" s="3" t="s">
        <v>784</v>
      </c>
      <c r="C969" s="3" t="s">
        <v>4893</v>
      </c>
      <c r="D969" s="6">
        <v>1500</v>
      </c>
      <c r="E969" s="8">
        <v>2222</v>
      </c>
      <c r="F969" t="s">
        <v>8218</v>
      </c>
      <c r="G969" t="s">
        <v>8223</v>
      </c>
      <c r="H969" t="s">
        <v>8245</v>
      </c>
      <c r="I969">
        <v>1335564000</v>
      </c>
      <c r="J969">
        <v>1332182049</v>
      </c>
      <c r="K969" t="b">
        <v>0</v>
      </c>
      <c r="L969">
        <v>35</v>
      </c>
      <c r="M969" t="b">
        <v>1</v>
      </c>
      <c r="N969" t="s">
        <v>8274</v>
      </c>
      <c r="O969" t="s">
        <v>8323</v>
      </c>
      <c r="P969" t="s">
        <v>8324</v>
      </c>
      <c r="Q969">
        <f t="shared" si="91"/>
        <v>148</v>
      </c>
      <c r="R969">
        <f t="shared" si="90"/>
        <v>63.49</v>
      </c>
      <c r="S969" s="12">
        <f t="shared" si="92"/>
        <v>40987.773715277777</v>
      </c>
      <c r="T969" s="12">
        <f t="shared" si="93"/>
        <v>41026.916666666664</v>
      </c>
      <c r="U969">
        <f t="shared" si="94"/>
        <v>2012</v>
      </c>
      <c r="V969" s="18">
        <f t="shared" si="95"/>
        <v>39.142951388888889</v>
      </c>
    </row>
    <row r="970" spans="1:22" ht="60" x14ac:dyDescent="0.25">
      <c r="A970">
        <v>784</v>
      </c>
      <c r="B970" s="3" t="s">
        <v>785</v>
      </c>
      <c r="C970" s="3" t="s">
        <v>4894</v>
      </c>
      <c r="D970" s="6">
        <v>1000</v>
      </c>
      <c r="E970" s="8">
        <v>1025</v>
      </c>
      <c r="F970" t="s">
        <v>8218</v>
      </c>
      <c r="G970" t="s">
        <v>8223</v>
      </c>
      <c r="H970" t="s">
        <v>8245</v>
      </c>
      <c r="I970">
        <v>1395023719</v>
      </c>
      <c r="J970">
        <v>1391571319</v>
      </c>
      <c r="K970" t="b">
        <v>0</v>
      </c>
      <c r="L970">
        <v>10</v>
      </c>
      <c r="M970" t="b">
        <v>1</v>
      </c>
      <c r="N970" t="s">
        <v>8274</v>
      </c>
      <c r="O970" t="s">
        <v>8323</v>
      </c>
      <c r="P970" t="s">
        <v>8324</v>
      </c>
      <c r="Q970">
        <f t="shared" si="91"/>
        <v>103</v>
      </c>
      <c r="R970">
        <f t="shared" si="90"/>
        <v>102.5</v>
      </c>
      <c r="S970" s="12">
        <f t="shared" si="92"/>
        <v>41675.149525462963</v>
      </c>
      <c r="T970" s="12">
        <f t="shared" si="93"/>
        <v>41715.107858796298</v>
      </c>
      <c r="U970">
        <f t="shared" si="94"/>
        <v>2014</v>
      </c>
      <c r="V970" s="18">
        <f t="shared" si="95"/>
        <v>39.958333333333336</v>
      </c>
    </row>
    <row r="971" spans="1:22" ht="60" x14ac:dyDescent="0.25">
      <c r="A971">
        <v>785</v>
      </c>
      <c r="B971" s="3" t="s">
        <v>786</v>
      </c>
      <c r="C971" s="3" t="s">
        <v>4895</v>
      </c>
      <c r="D971" s="6">
        <v>500</v>
      </c>
      <c r="E971" s="8">
        <v>903.14</v>
      </c>
      <c r="F971" t="s">
        <v>8218</v>
      </c>
      <c r="G971" t="s">
        <v>8223</v>
      </c>
      <c r="H971" t="s">
        <v>8245</v>
      </c>
      <c r="I971">
        <v>1362060915</v>
      </c>
      <c r="J971">
        <v>1359468915</v>
      </c>
      <c r="K971" t="b">
        <v>0</v>
      </c>
      <c r="L971">
        <v>29</v>
      </c>
      <c r="M971" t="b">
        <v>1</v>
      </c>
      <c r="N971" t="s">
        <v>8274</v>
      </c>
      <c r="O971" t="s">
        <v>8323</v>
      </c>
      <c r="P971" t="s">
        <v>8324</v>
      </c>
      <c r="Q971">
        <f t="shared" si="91"/>
        <v>181</v>
      </c>
      <c r="R971">
        <f t="shared" si="90"/>
        <v>31.14</v>
      </c>
      <c r="S971" s="12">
        <f t="shared" si="92"/>
        <v>41303.593923611108</v>
      </c>
      <c r="T971" s="12">
        <f t="shared" si="93"/>
        <v>41333.593923611108</v>
      </c>
      <c r="U971">
        <f t="shared" si="94"/>
        <v>2013</v>
      </c>
      <c r="V971" s="18">
        <f t="shared" si="95"/>
        <v>30</v>
      </c>
    </row>
    <row r="972" spans="1:22" ht="45" x14ac:dyDescent="0.25">
      <c r="A972">
        <v>786</v>
      </c>
      <c r="B972" s="3" t="s">
        <v>787</v>
      </c>
      <c r="C972" s="3" t="s">
        <v>4896</v>
      </c>
      <c r="D972" s="6">
        <v>5000</v>
      </c>
      <c r="E972" s="8">
        <v>7140</v>
      </c>
      <c r="F972" t="s">
        <v>8218</v>
      </c>
      <c r="G972" t="s">
        <v>8223</v>
      </c>
      <c r="H972" t="s">
        <v>8245</v>
      </c>
      <c r="I972">
        <v>1336751220</v>
      </c>
      <c r="J972">
        <v>1331774434</v>
      </c>
      <c r="K972" t="b">
        <v>0</v>
      </c>
      <c r="L972">
        <v>44</v>
      </c>
      <c r="M972" t="b">
        <v>1</v>
      </c>
      <c r="N972" t="s">
        <v>8274</v>
      </c>
      <c r="O972" t="s">
        <v>8323</v>
      </c>
      <c r="P972" t="s">
        <v>8324</v>
      </c>
      <c r="Q972">
        <f t="shared" si="91"/>
        <v>143</v>
      </c>
      <c r="R972">
        <f t="shared" si="90"/>
        <v>162.27000000000001</v>
      </c>
      <c r="S972" s="12">
        <f t="shared" si="92"/>
        <v>40983.055949074071</v>
      </c>
      <c r="T972" s="12">
        <f t="shared" si="93"/>
        <v>41040.657638888886</v>
      </c>
      <c r="U972">
        <f t="shared" si="94"/>
        <v>2012</v>
      </c>
      <c r="V972" s="18">
        <f t="shared" si="95"/>
        <v>57.601689814814819</v>
      </c>
    </row>
    <row r="973" spans="1:22" ht="60" x14ac:dyDescent="0.25">
      <c r="A973">
        <v>787</v>
      </c>
      <c r="B973" s="3" t="s">
        <v>788</v>
      </c>
      <c r="C973" s="3" t="s">
        <v>4897</v>
      </c>
      <c r="D973" s="6">
        <v>1200</v>
      </c>
      <c r="E973" s="8">
        <v>1370</v>
      </c>
      <c r="F973" t="s">
        <v>8218</v>
      </c>
      <c r="G973" t="s">
        <v>8223</v>
      </c>
      <c r="H973" t="s">
        <v>8245</v>
      </c>
      <c r="I973">
        <v>1383318226</v>
      </c>
      <c r="J973">
        <v>1380726226</v>
      </c>
      <c r="K973" t="b">
        <v>0</v>
      </c>
      <c r="L973">
        <v>17</v>
      </c>
      <c r="M973" t="b">
        <v>1</v>
      </c>
      <c r="N973" t="s">
        <v>8274</v>
      </c>
      <c r="O973" t="s">
        <v>8323</v>
      </c>
      <c r="P973" t="s">
        <v>8324</v>
      </c>
      <c r="Q973">
        <f t="shared" si="91"/>
        <v>114</v>
      </c>
      <c r="R973">
        <f t="shared" si="90"/>
        <v>80.59</v>
      </c>
      <c r="S973" s="12">
        <f t="shared" si="92"/>
        <v>41549.627615740741</v>
      </c>
      <c r="T973" s="12">
        <f t="shared" si="93"/>
        <v>41579.627615740741</v>
      </c>
      <c r="U973">
        <f t="shared" si="94"/>
        <v>2013</v>
      </c>
      <c r="V973" s="18">
        <f t="shared" si="95"/>
        <v>30</v>
      </c>
    </row>
    <row r="974" spans="1:22" ht="60" x14ac:dyDescent="0.25">
      <c r="A974">
        <v>788</v>
      </c>
      <c r="B974" s="3" t="s">
        <v>789</v>
      </c>
      <c r="C974" s="3" t="s">
        <v>4898</v>
      </c>
      <c r="D974" s="6">
        <v>1000</v>
      </c>
      <c r="E974" s="8">
        <v>2035.05</v>
      </c>
      <c r="F974" t="s">
        <v>8218</v>
      </c>
      <c r="G974" t="s">
        <v>8223</v>
      </c>
      <c r="H974" t="s">
        <v>8245</v>
      </c>
      <c r="I974">
        <v>1341633540</v>
      </c>
      <c r="J974">
        <v>1338336588</v>
      </c>
      <c r="K974" t="b">
        <v>0</v>
      </c>
      <c r="L974">
        <v>34</v>
      </c>
      <c r="M974" t="b">
        <v>1</v>
      </c>
      <c r="N974" t="s">
        <v>8274</v>
      </c>
      <c r="O974" t="s">
        <v>8323</v>
      </c>
      <c r="P974" t="s">
        <v>8324</v>
      </c>
      <c r="Q974">
        <f t="shared" si="91"/>
        <v>204</v>
      </c>
      <c r="R974">
        <f t="shared" si="90"/>
        <v>59.85</v>
      </c>
      <c r="S974" s="12">
        <f t="shared" si="92"/>
        <v>41059.006805555553</v>
      </c>
      <c r="T974" s="12">
        <f t="shared" si="93"/>
        <v>41097.165972222225</v>
      </c>
      <c r="U974">
        <f t="shared" si="94"/>
        <v>2012</v>
      </c>
      <c r="V974" s="18">
        <f t="shared" si="95"/>
        <v>38.159166666666664</v>
      </c>
    </row>
    <row r="975" spans="1:22" ht="45" x14ac:dyDescent="0.25">
      <c r="A975">
        <v>789</v>
      </c>
      <c r="B975" s="3" t="s">
        <v>790</v>
      </c>
      <c r="C975" s="3" t="s">
        <v>4899</v>
      </c>
      <c r="D975" s="6">
        <v>1700</v>
      </c>
      <c r="E975" s="8">
        <v>1860</v>
      </c>
      <c r="F975" t="s">
        <v>8218</v>
      </c>
      <c r="G975" t="s">
        <v>8223</v>
      </c>
      <c r="H975" t="s">
        <v>8245</v>
      </c>
      <c r="I975">
        <v>1358755140</v>
      </c>
      <c r="J975">
        <v>1357187280</v>
      </c>
      <c r="K975" t="b">
        <v>0</v>
      </c>
      <c r="L975">
        <v>14</v>
      </c>
      <c r="M975" t="b">
        <v>1</v>
      </c>
      <c r="N975" t="s">
        <v>8274</v>
      </c>
      <c r="O975" t="s">
        <v>8323</v>
      </c>
      <c r="P975" t="s">
        <v>8324</v>
      </c>
      <c r="Q975">
        <f t="shared" si="91"/>
        <v>109</v>
      </c>
      <c r="R975">
        <f t="shared" si="90"/>
        <v>132.86000000000001</v>
      </c>
      <c r="S975" s="12">
        <f t="shared" si="92"/>
        <v>41277.186111111114</v>
      </c>
      <c r="T975" s="12">
        <f t="shared" si="93"/>
        <v>41295.332638888889</v>
      </c>
      <c r="U975">
        <f t="shared" si="94"/>
        <v>2013</v>
      </c>
      <c r="V975" s="18">
        <f t="shared" si="95"/>
        <v>18.146527777777777</v>
      </c>
    </row>
    <row r="976" spans="1:22" ht="60" x14ac:dyDescent="0.25">
      <c r="A976">
        <v>790</v>
      </c>
      <c r="B976" s="3" t="s">
        <v>791</v>
      </c>
      <c r="C976" s="3" t="s">
        <v>4900</v>
      </c>
      <c r="D976" s="6">
        <v>10000</v>
      </c>
      <c r="E976" s="8">
        <v>14437.46</v>
      </c>
      <c r="F976" t="s">
        <v>8218</v>
      </c>
      <c r="G976" t="s">
        <v>8223</v>
      </c>
      <c r="H976" t="s">
        <v>8245</v>
      </c>
      <c r="I976">
        <v>1359680939</v>
      </c>
      <c r="J976">
        <v>1357088939</v>
      </c>
      <c r="K976" t="b">
        <v>0</v>
      </c>
      <c r="L976">
        <v>156</v>
      </c>
      <c r="M976" t="b">
        <v>1</v>
      </c>
      <c r="N976" t="s">
        <v>8274</v>
      </c>
      <c r="O976" t="s">
        <v>8323</v>
      </c>
      <c r="P976" t="s">
        <v>8324</v>
      </c>
      <c r="Q976">
        <f t="shared" si="91"/>
        <v>144</v>
      </c>
      <c r="R976">
        <f t="shared" si="90"/>
        <v>92.55</v>
      </c>
      <c r="S976" s="12">
        <f t="shared" si="92"/>
        <v>41276.047905092593</v>
      </c>
      <c r="T976" s="12">
        <f t="shared" si="93"/>
        <v>41306.047905092593</v>
      </c>
      <c r="U976">
        <f t="shared" si="94"/>
        <v>2013</v>
      </c>
      <c r="V976" s="18">
        <f t="shared" si="95"/>
        <v>30</v>
      </c>
    </row>
    <row r="977" spans="1:22" ht="60" x14ac:dyDescent="0.25">
      <c r="A977">
        <v>791</v>
      </c>
      <c r="B977" s="3" t="s">
        <v>792</v>
      </c>
      <c r="C977" s="3" t="s">
        <v>4901</v>
      </c>
      <c r="D977" s="6">
        <v>7500</v>
      </c>
      <c r="E977" s="8">
        <v>7790</v>
      </c>
      <c r="F977" t="s">
        <v>8218</v>
      </c>
      <c r="G977" t="s">
        <v>8223</v>
      </c>
      <c r="H977" t="s">
        <v>8245</v>
      </c>
      <c r="I977">
        <v>1384322340</v>
      </c>
      <c r="J977">
        <v>1381430646</v>
      </c>
      <c r="K977" t="b">
        <v>0</v>
      </c>
      <c r="L977">
        <v>128</v>
      </c>
      <c r="M977" t="b">
        <v>1</v>
      </c>
      <c r="N977" t="s">
        <v>8274</v>
      </c>
      <c r="O977" t="s">
        <v>8323</v>
      </c>
      <c r="P977" t="s">
        <v>8324</v>
      </c>
      <c r="Q977">
        <f t="shared" si="91"/>
        <v>104</v>
      </c>
      <c r="R977">
        <f t="shared" si="90"/>
        <v>60.86</v>
      </c>
      <c r="S977" s="12">
        <f t="shared" si="92"/>
        <v>41557.780624999999</v>
      </c>
      <c r="T977" s="12">
        <f t="shared" si="93"/>
        <v>41591.249305555553</v>
      </c>
      <c r="U977">
        <f t="shared" si="94"/>
        <v>2013</v>
      </c>
      <c r="V977" s="18">
        <f t="shared" si="95"/>
        <v>33.468680555555558</v>
      </c>
    </row>
    <row r="978" spans="1:22" ht="30" x14ac:dyDescent="0.25">
      <c r="A978">
        <v>792</v>
      </c>
      <c r="B978" s="3" t="s">
        <v>793</v>
      </c>
      <c r="C978" s="3" t="s">
        <v>4902</v>
      </c>
      <c r="D978" s="6">
        <v>2500</v>
      </c>
      <c r="E978" s="8">
        <v>2511.11</v>
      </c>
      <c r="F978" t="s">
        <v>8218</v>
      </c>
      <c r="G978" t="s">
        <v>8223</v>
      </c>
      <c r="H978" t="s">
        <v>8245</v>
      </c>
      <c r="I978">
        <v>1383861483</v>
      </c>
      <c r="J978">
        <v>1381265883</v>
      </c>
      <c r="K978" t="b">
        <v>0</v>
      </c>
      <c r="L978">
        <v>60</v>
      </c>
      <c r="M978" t="b">
        <v>1</v>
      </c>
      <c r="N978" t="s">
        <v>8274</v>
      </c>
      <c r="O978" t="s">
        <v>8323</v>
      </c>
      <c r="P978" t="s">
        <v>8324</v>
      </c>
      <c r="Q978">
        <f t="shared" si="91"/>
        <v>100</v>
      </c>
      <c r="R978">
        <f t="shared" si="90"/>
        <v>41.85</v>
      </c>
      <c r="S978" s="12">
        <f t="shared" si="92"/>
        <v>41555.873645833337</v>
      </c>
      <c r="T978" s="12">
        <f t="shared" si="93"/>
        <v>41585.915312500001</v>
      </c>
      <c r="U978">
        <f t="shared" si="94"/>
        <v>2013</v>
      </c>
      <c r="V978" s="18">
        <f t="shared" si="95"/>
        <v>30.041666666666668</v>
      </c>
    </row>
    <row r="979" spans="1:22" ht="60" x14ac:dyDescent="0.25">
      <c r="A979">
        <v>793</v>
      </c>
      <c r="B979" s="3" t="s">
        <v>794</v>
      </c>
      <c r="C979" s="3" t="s">
        <v>4903</v>
      </c>
      <c r="D979" s="6">
        <v>2750</v>
      </c>
      <c r="E979" s="8">
        <v>2826.43</v>
      </c>
      <c r="F979" t="s">
        <v>8218</v>
      </c>
      <c r="G979" t="s">
        <v>8223</v>
      </c>
      <c r="H979" t="s">
        <v>8245</v>
      </c>
      <c r="I979">
        <v>1372827540</v>
      </c>
      <c r="J979">
        <v>1371491244</v>
      </c>
      <c r="K979" t="b">
        <v>0</v>
      </c>
      <c r="L979">
        <v>32</v>
      </c>
      <c r="M979" t="b">
        <v>1</v>
      </c>
      <c r="N979" t="s">
        <v>8274</v>
      </c>
      <c r="O979" t="s">
        <v>8323</v>
      </c>
      <c r="P979" t="s">
        <v>8324</v>
      </c>
      <c r="Q979">
        <f t="shared" si="91"/>
        <v>103</v>
      </c>
      <c r="R979">
        <f t="shared" si="90"/>
        <v>88.33</v>
      </c>
      <c r="S979" s="12">
        <f t="shared" si="92"/>
        <v>41442.741249999999</v>
      </c>
      <c r="T979" s="12">
        <f t="shared" si="93"/>
        <v>41458.207638888889</v>
      </c>
      <c r="U979">
        <f t="shared" si="94"/>
        <v>2013</v>
      </c>
      <c r="V979" s="18">
        <f t="shared" si="95"/>
        <v>15.466388888888888</v>
      </c>
    </row>
    <row r="980" spans="1:22" ht="60" x14ac:dyDescent="0.25">
      <c r="A980">
        <v>794</v>
      </c>
      <c r="B980" s="3" t="s">
        <v>795</v>
      </c>
      <c r="C980" s="3" t="s">
        <v>4904</v>
      </c>
      <c r="D980" s="6">
        <v>8000</v>
      </c>
      <c r="E980" s="8">
        <v>8425</v>
      </c>
      <c r="F980" t="s">
        <v>8218</v>
      </c>
      <c r="G980" t="s">
        <v>8223</v>
      </c>
      <c r="H980" t="s">
        <v>8245</v>
      </c>
      <c r="I980">
        <v>1315242360</v>
      </c>
      <c r="J980">
        <v>1310438737</v>
      </c>
      <c r="K980" t="b">
        <v>0</v>
      </c>
      <c r="L980">
        <v>53</v>
      </c>
      <c r="M980" t="b">
        <v>1</v>
      </c>
      <c r="N980" t="s">
        <v>8274</v>
      </c>
      <c r="O980" t="s">
        <v>8323</v>
      </c>
      <c r="P980" t="s">
        <v>8324</v>
      </c>
      <c r="Q980">
        <f t="shared" si="91"/>
        <v>105</v>
      </c>
      <c r="R980">
        <f t="shared" si="90"/>
        <v>158.96</v>
      </c>
      <c r="S980" s="12">
        <f t="shared" si="92"/>
        <v>40736.115011574075</v>
      </c>
      <c r="T980" s="12">
        <f t="shared" si="93"/>
        <v>40791.712500000001</v>
      </c>
      <c r="U980">
        <f t="shared" si="94"/>
        <v>2011</v>
      </c>
      <c r="V980" s="18">
        <f t="shared" si="95"/>
        <v>55.597488425925924</v>
      </c>
    </row>
    <row r="981" spans="1:22" ht="60" x14ac:dyDescent="0.25">
      <c r="A981">
        <v>795</v>
      </c>
      <c r="B981" s="3" t="s">
        <v>796</v>
      </c>
      <c r="C981" s="3" t="s">
        <v>4905</v>
      </c>
      <c r="D981" s="6">
        <v>14000</v>
      </c>
      <c r="E981" s="8">
        <v>15650</v>
      </c>
      <c r="F981" t="s">
        <v>8218</v>
      </c>
      <c r="G981" t="s">
        <v>8223</v>
      </c>
      <c r="H981" t="s">
        <v>8245</v>
      </c>
      <c r="I981">
        <v>1333774740</v>
      </c>
      <c r="J981">
        <v>1330094566</v>
      </c>
      <c r="K981" t="b">
        <v>0</v>
      </c>
      <c r="L981">
        <v>184</v>
      </c>
      <c r="M981" t="b">
        <v>1</v>
      </c>
      <c r="N981" t="s">
        <v>8274</v>
      </c>
      <c r="O981" t="s">
        <v>8323</v>
      </c>
      <c r="P981" t="s">
        <v>8324</v>
      </c>
      <c r="Q981">
        <f t="shared" si="91"/>
        <v>112</v>
      </c>
      <c r="R981">
        <f t="shared" si="90"/>
        <v>85.05</v>
      </c>
      <c r="S981" s="12">
        <f t="shared" si="92"/>
        <v>40963.613032407404</v>
      </c>
      <c r="T981" s="12">
        <f t="shared" si="93"/>
        <v>41006.207638888889</v>
      </c>
      <c r="U981">
        <f t="shared" si="94"/>
        <v>2012</v>
      </c>
      <c r="V981" s="18">
        <f t="shared" si="95"/>
        <v>42.594606481481478</v>
      </c>
    </row>
    <row r="982" spans="1:22" ht="60" x14ac:dyDescent="0.25">
      <c r="A982">
        <v>796</v>
      </c>
      <c r="B982" s="3" t="s">
        <v>797</v>
      </c>
      <c r="C982" s="3" t="s">
        <v>4906</v>
      </c>
      <c r="D982" s="6">
        <v>10000</v>
      </c>
      <c r="E982" s="8">
        <v>10135</v>
      </c>
      <c r="F982" t="s">
        <v>8218</v>
      </c>
      <c r="G982" t="s">
        <v>8223</v>
      </c>
      <c r="H982" t="s">
        <v>8245</v>
      </c>
      <c r="I982">
        <v>1379279400</v>
      </c>
      <c r="J982">
        <v>1376687485</v>
      </c>
      <c r="K982" t="b">
        <v>0</v>
      </c>
      <c r="L982">
        <v>90</v>
      </c>
      <c r="M982" t="b">
        <v>1</v>
      </c>
      <c r="N982" t="s">
        <v>8274</v>
      </c>
      <c r="O982" t="s">
        <v>8323</v>
      </c>
      <c r="P982" t="s">
        <v>8324</v>
      </c>
      <c r="Q982">
        <f t="shared" si="91"/>
        <v>101</v>
      </c>
      <c r="R982">
        <f t="shared" si="90"/>
        <v>112.61</v>
      </c>
      <c r="S982" s="12">
        <f t="shared" si="92"/>
        <v>41502.882928240739</v>
      </c>
      <c r="T982" s="12">
        <f t="shared" si="93"/>
        <v>41532.881944444445</v>
      </c>
      <c r="U982">
        <f t="shared" si="94"/>
        <v>2013</v>
      </c>
      <c r="V982" s="18">
        <f t="shared" si="95"/>
        <v>29.999016203703704</v>
      </c>
    </row>
    <row r="983" spans="1:22" ht="60" x14ac:dyDescent="0.25">
      <c r="A983">
        <v>797</v>
      </c>
      <c r="B983" s="3" t="s">
        <v>798</v>
      </c>
      <c r="C983" s="3" t="s">
        <v>4907</v>
      </c>
      <c r="D983" s="6">
        <v>3000</v>
      </c>
      <c r="E983" s="8">
        <v>3226</v>
      </c>
      <c r="F983" t="s">
        <v>8218</v>
      </c>
      <c r="G983" t="s">
        <v>8223</v>
      </c>
      <c r="H983" t="s">
        <v>8245</v>
      </c>
      <c r="I983">
        <v>1335672000</v>
      </c>
      <c r="J983">
        <v>1332978688</v>
      </c>
      <c r="K983" t="b">
        <v>0</v>
      </c>
      <c r="L983">
        <v>71</v>
      </c>
      <c r="M983" t="b">
        <v>1</v>
      </c>
      <c r="N983" t="s">
        <v>8274</v>
      </c>
      <c r="O983" t="s">
        <v>8323</v>
      </c>
      <c r="P983" t="s">
        <v>8324</v>
      </c>
      <c r="Q983">
        <f t="shared" si="91"/>
        <v>108</v>
      </c>
      <c r="R983">
        <f t="shared" si="90"/>
        <v>45.44</v>
      </c>
      <c r="S983" s="12">
        <f t="shared" si="92"/>
        <v>40996.994074074071</v>
      </c>
      <c r="T983" s="12">
        <f t="shared" si="93"/>
        <v>41028.166666666664</v>
      </c>
      <c r="U983">
        <f t="shared" si="94"/>
        <v>2012</v>
      </c>
      <c r="V983" s="18">
        <f t="shared" si="95"/>
        <v>31.172592592592594</v>
      </c>
    </row>
    <row r="984" spans="1:22" ht="45" x14ac:dyDescent="0.25">
      <c r="A984">
        <v>798</v>
      </c>
      <c r="B984" s="3" t="s">
        <v>799</v>
      </c>
      <c r="C984" s="3" t="s">
        <v>4908</v>
      </c>
      <c r="D984" s="6">
        <v>3500</v>
      </c>
      <c r="E984" s="8">
        <v>4021</v>
      </c>
      <c r="F984" t="s">
        <v>8218</v>
      </c>
      <c r="G984" t="s">
        <v>8223</v>
      </c>
      <c r="H984" t="s">
        <v>8245</v>
      </c>
      <c r="I984">
        <v>1412086187</v>
      </c>
      <c r="J984">
        <v>1409494187</v>
      </c>
      <c r="K984" t="b">
        <v>0</v>
      </c>
      <c r="L984">
        <v>87</v>
      </c>
      <c r="M984" t="b">
        <v>1</v>
      </c>
      <c r="N984" t="s">
        <v>8274</v>
      </c>
      <c r="O984" t="s">
        <v>8323</v>
      </c>
      <c r="P984" t="s">
        <v>8324</v>
      </c>
      <c r="Q984">
        <f t="shared" si="91"/>
        <v>115</v>
      </c>
      <c r="R984">
        <f t="shared" si="90"/>
        <v>46.22</v>
      </c>
      <c r="S984" s="12">
        <f t="shared" si="92"/>
        <v>41882.590127314819</v>
      </c>
      <c r="T984" s="12">
        <f t="shared" si="93"/>
        <v>41912.590127314819</v>
      </c>
      <c r="U984">
        <f t="shared" si="94"/>
        <v>2014</v>
      </c>
      <c r="V984" s="18">
        <f t="shared" si="95"/>
        <v>30</v>
      </c>
    </row>
    <row r="985" spans="1:22" ht="60" x14ac:dyDescent="0.25">
      <c r="A985">
        <v>799</v>
      </c>
      <c r="B985" s="3" t="s">
        <v>800</v>
      </c>
      <c r="C985" s="3" t="s">
        <v>4909</v>
      </c>
      <c r="D985" s="6">
        <v>5000</v>
      </c>
      <c r="E985" s="8">
        <v>5001</v>
      </c>
      <c r="F985" t="s">
        <v>8218</v>
      </c>
      <c r="G985" t="s">
        <v>8223</v>
      </c>
      <c r="H985" t="s">
        <v>8245</v>
      </c>
      <c r="I985">
        <v>1335542446</v>
      </c>
      <c r="J985">
        <v>1332950446</v>
      </c>
      <c r="K985" t="b">
        <v>0</v>
      </c>
      <c r="L985">
        <v>28</v>
      </c>
      <c r="M985" t="b">
        <v>1</v>
      </c>
      <c r="N985" t="s">
        <v>8274</v>
      </c>
      <c r="O985" t="s">
        <v>8323</v>
      </c>
      <c r="P985" t="s">
        <v>8324</v>
      </c>
      <c r="Q985">
        <f t="shared" si="91"/>
        <v>100</v>
      </c>
      <c r="R985">
        <f t="shared" si="90"/>
        <v>178.61</v>
      </c>
      <c r="S985" s="12">
        <f t="shared" si="92"/>
        <v>40996.667199074072</v>
      </c>
      <c r="T985" s="12">
        <f t="shared" si="93"/>
        <v>41026.667199074072</v>
      </c>
      <c r="U985">
        <f t="shared" si="94"/>
        <v>2012</v>
      </c>
      <c r="V985" s="18">
        <f t="shared" si="95"/>
        <v>30</v>
      </c>
    </row>
    <row r="986" spans="1:22" ht="45" x14ac:dyDescent="0.25">
      <c r="A986">
        <v>800</v>
      </c>
      <c r="B986" s="3" t="s">
        <v>801</v>
      </c>
      <c r="C986" s="3" t="s">
        <v>4910</v>
      </c>
      <c r="D986" s="6">
        <v>1500</v>
      </c>
      <c r="E986" s="8">
        <v>2282</v>
      </c>
      <c r="F986" t="s">
        <v>8218</v>
      </c>
      <c r="G986" t="s">
        <v>8224</v>
      </c>
      <c r="H986" t="s">
        <v>8246</v>
      </c>
      <c r="I986">
        <v>1410431054</v>
      </c>
      <c r="J986">
        <v>1407839054</v>
      </c>
      <c r="K986" t="b">
        <v>0</v>
      </c>
      <c r="L986">
        <v>56</v>
      </c>
      <c r="M986" t="b">
        <v>1</v>
      </c>
      <c r="N986" t="s">
        <v>8274</v>
      </c>
      <c r="O986" t="s">
        <v>8323</v>
      </c>
      <c r="P986" t="s">
        <v>8324</v>
      </c>
      <c r="Q986">
        <f t="shared" si="91"/>
        <v>152</v>
      </c>
      <c r="R986">
        <f t="shared" si="90"/>
        <v>40.75</v>
      </c>
      <c r="S986" s="12">
        <f t="shared" si="92"/>
        <v>41863.433495370373</v>
      </c>
      <c r="T986" s="12">
        <f t="shared" si="93"/>
        <v>41893.433495370373</v>
      </c>
      <c r="U986">
        <f t="shared" si="94"/>
        <v>2014</v>
      </c>
      <c r="V986" s="18">
        <f t="shared" si="95"/>
        <v>30</v>
      </c>
    </row>
    <row r="987" spans="1:22" ht="45" x14ac:dyDescent="0.25">
      <c r="A987">
        <v>801</v>
      </c>
      <c r="B987" s="3" t="s">
        <v>802</v>
      </c>
      <c r="C987" s="3" t="s">
        <v>4911</v>
      </c>
      <c r="D987" s="6">
        <v>2000</v>
      </c>
      <c r="E987" s="8">
        <v>2230.4299999999998</v>
      </c>
      <c r="F987" t="s">
        <v>8218</v>
      </c>
      <c r="G987" t="s">
        <v>8223</v>
      </c>
      <c r="H987" t="s">
        <v>8245</v>
      </c>
      <c r="I987">
        <v>1309547120</v>
      </c>
      <c r="J987">
        <v>1306955120</v>
      </c>
      <c r="K987" t="b">
        <v>0</v>
      </c>
      <c r="L987">
        <v>51</v>
      </c>
      <c r="M987" t="b">
        <v>1</v>
      </c>
      <c r="N987" t="s">
        <v>8274</v>
      </c>
      <c r="O987" t="s">
        <v>8323</v>
      </c>
      <c r="P987" t="s">
        <v>8324</v>
      </c>
      <c r="Q987">
        <f t="shared" si="91"/>
        <v>112</v>
      </c>
      <c r="R987">
        <f t="shared" si="90"/>
        <v>43.73</v>
      </c>
      <c r="S987" s="12">
        <f t="shared" si="92"/>
        <v>40695.795370370368</v>
      </c>
      <c r="T987" s="12">
        <f t="shared" si="93"/>
        <v>40725.795370370368</v>
      </c>
      <c r="U987">
        <f t="shared" si="94"/>
        <v>2011</v>
      </c>
      <c r="V987" s="18">
        <f t="shared" si="95"/>
        <v>30</v>
      </c>
    </row>
    <row r="988" spans="1:22" ht="60" x14ac:dyDescent="0.25">
      <c r="A988">
        <v>802</v>
      </c>
      <c r="B988" s="3" t="s">
        <v>803</v>
      </c>
      <c r="C988" s="3" t="s">
        <v>4912</v>
      </c>
      <c r="D988" s="6">
        <v>6000</v>
      </c>
      <c r="E988" s="8">
        <v>6080</v>
      </c>
      <c r="F988" t="s">
        <v>8218</v>
      </c>
      <c r="G988" t="s">
        <v>8223</v>
      </c>
      <c r="H988" t="s">
        <v>8245</v>
      </c>
      <c r="I988">
        <v>1347854700</v>
      </c>
      <c r="J988">
        <v>1343867524</v>
      </c>
      <c r="K988" t="b">
        <v>0</v>
      </c>
      <c r="L988">
        <v>75</v>
      </c>
      <c r="M988" t="b">
        <v>1</v>
      </c>
      <c r="N988" t="s">
        <v>8274</v>
      </c>
      <c r="O988" t="s">
        <v>8323</v>
      </c>
      <c r="P988" t="s">
        <v>8324</v>
      </c>
      <c r="Q988">
        <f t="shared" si="91"/>
        <v>101</v>
      </c>
      <c r="R988">
        <f t="shared" si="90"/>
        <v>81.069999999999993</v>
      </c>
      <c r="S988" s="12">
        <f t="shared" si="92"/>
        <v>41123.022268518522</v>
      </c>
      <c r="T988" s="12">
        <f t="shared" si="93"/>
        <v>41169.170138888891</v>
      </c>
      <c r="U988">
        <f t="shared" si="94"/>
        <v>2012</v>
      </c>
      <c r="V988" s="18">
        <f t="shared" si="95"/>
        <v>46.147870370370377</v>
      </c>
    </row>
    <row r="989" spans="1:22" ht="60" x14ac:dyDescent="0.25">
      <c r="A989">
        <v>803</v>
      </c>
      <c r="B989" s="3" t="s">
        <v>804</v>
      </c>
      <c r="C989" s="3" t="s">
        <v>4913</v>
      </c>
      <c r="D989" s="6">
        <v>2300</v>
      </c>
      <c r="E989" s="8">
        <v>2835</v>
      </c>
      <c r="F989" t="s">
        <v>8218</v>
      </c>
      <c r="G989" t="s">
        <v>8223</v>
      </c>
      <c r="H989" t="s">
        <v>8245</v>
      </c>
      <c r="I989">
        <v>1306630800</v>
      </c>
      <c r="J989">
        <v>1304376478</v>
      </c>
      <c r="K989" t="b">
        <v>0</v>
      </c>
      <c r="L989">
        <v>38</v>
      </c>
      <c r="M989" t="b">
        <v>1</v>
      </c>
      <c r="N989" t="s">
        <v>8274</v>
      </c>
      <c r="O989" t="s">
        <v>8323</v>
      </c>
      <c r="P989" t="s">
        <v>8324</v>
      </c>
      <c r="Q989">
        <f t="shared" si="91"/>
        <v>123</v>
      </c>
      <c r="R989">
        <f t="shared" si="90"/>
        <v>74.61</v>
      </c>
      <c r="S989" s="12">
        <f t="shared" si="92"/>
        <v>40665.949976851851</v>
      </c>
      <c r="T989" s="12">
        <f t="shared" si="93"/>
        <v>40692.041666666664</v>
      </c>
      <c r="U989">
        <f t="shared" si="94"/>
        <v>2011</v>
      </c>
      <c r="V989" s="18">
        <f t="shared" si="95"/>
        <v>26.091689814814814</v>
      </c>
    </row>
    <row r="990" spans="1:22" ht="60" x14ac:dyDescent="0.25">
      <c r="A990">
        <v>804</v>
      </c>
      <c r="B990" s="3" t="s">
        <v>805</v>
      </c>
      <c r="C990" s="3" t="s">
        <v>4914</v>
      </c>
      <c r="D990" s="6">
        <v>5500</v>
      </c>
      <c r="E990" s="8">
        <v>5500</v>
      </c>
      <c r="F990" t="s">
        <v>8218</v>
      </c>
      <c r="G990" t="s">
        <v>8223</v>
      </c>
      <c r="H990" t="s">
        <v>8245</v>
      </c>
      <c r="I990">
        <v>1311393540</v>
      </c>
      <c r="J990">
        <v>1309919526</v>
      </c>
      <c r="K990" t="b">
        <v>0</v>
      </c>
      <c r="L990">
        <v>18</v>
      </c>
      <c r="M990" t="b">
        <v>1</v>
      </c>
      <c r="N990" t="s">
        <v>8274</v>
      </c>
      <c r="O990" t="s">
        <v>8323</v>
      </c>
      <c r="P990" t="s">
        <v>8324</v>
      </c>
      <c r="Q990">
        <f t="shared" si="91"/>
        <v>100</v>
      </c>
      <c r="R990">
        <f t="shared" si="90"/>
        <v>305.56</v>
      </c>
      <c r="S990" s="12">
        <f t="shared" si="92"/>
        <v>40730.105625000004</v>
      </c>
      <c r="T990" s="12">
        <f t="shared" si="93"/>
        <v>40747.165972222225</v>
      </c>
      <c r="U990">
        <f t="shared" si="94"/>
        <v>2011</v>
      </c>
      <c r="V990" s="18">
        <f t="shared" si="95"/>
        <v>17.060347222222223</v>
      </c>
    </row>
    <row r="991" spans="1:22" ht="45" x14ac:dyDescent="0.25">
      <c r="A991">
        <v>805</v>
      </c>
      <c r="B991" s="3" t="s">
        <v>806</v>
      </c>
      <c r="C991" s="3" t="s">
        <v>4915</v>
      </c>
      <c r="D991" s="6">
        <v>3000</v>
      </c>
      <c r="E991" s="8">
        <v>3150</v>
      </c>
      <c r="F991" t="s">
        <v>8218</v>
      </c>
      <c r="G991" t="s">
        <v>8223</v>
      </c>
      <c r="H991" t="s">
        <v>8245</v>
      </c>
      <c r="I991">
        <v>1310857200</v>
      </c>
      <c r="J991">
        <v>1306525512</v>
      </c>
      <c r="K991" t="b">
        <v>0</v>
      </c>
      <c r="L991">
        <v>54</v>
      </c>
      <c r="M991" t="b">
        <v>1</v>
      </c>
      <c r="N991" t="s">
        <v>8274</v>
      </c>
      <c r="O991" t="s">
        <v>8323</v>
      </c>
      <c r="P991" t="s">
        <v>8324</v>
      </c>
      <c r="Q991">
        <f t="shared" si="91"/>
        <v>105</v>
      </c>
      <c r="R991">
        <f t="shared" si="90"/>
        <v>58.33</v>
      </c>
      <c r="S991" s="12">
        <f t="shared" si="92"/>
        <v>40690.823055555556</v>
      </c>
      <c r="T991" s="12">
        <f t="shared" si="93"/>
        <v>40740.958333333336</v>
      </c>
      <c r="U991">
        <f t="shared" si="94"/>
        <v>2011</v>
      </c>
      <c r="V991" s="18">
        <f t="shared" si="95"/>
        <v>50.13527777777778</v>
      </c>
    </row>
    <row r="992" spans="1:22" ht="30" x14ac:dyDescent="0.25">
      <c r="A992">
        <v>806</v>
      </c>
      <c r="B992" s="3" t="s">
        <v>807</v>
      </c>
      <c r="C992" s="3" t="s">
        <v>4916</v>
      </c>
      <c r="D992" s="6">
        <v>8000</v>
      </c>
      <c r="E992" s="8">
        <v>8355</v>
      </c>
      <c r="F992" t="s">
        <v>8218</v>
      </c>
      <c r="G992" t="s">
        <v>8223</v>
      </c>
      <c r="H992" t="s">
        <v>8245</v>
      </c>
      <c r="I992">
        <v>1315413339</v>
      </c>
      <c r="J992">
        <v>1312821339</v>
      </c>
      <c r="K992" t="b">
        <v>0</v>
      </c>
      <c r="L992">
        <v>71</v>
      </c>
      <c r="M992" t="b">
        <v>1</v>
      </c>
      <c r="N992" t="s">
        <v>8274</v>
      </c>
      <c r="O992" t="s">
        <v>8323</v>
      </c>
      <c r="P992" t="s">
        <v>8324</v>
      </c>
      <c r="Q992">
        <f t="shared" si="91"/>
        <v>104</v>
      </c>
      <c r="R992">
        <f t="shared" si="90"/>
        <v>117.68</v>
      </c>
      <c r="S992" s="12">
        <f t="shared" si="92"/>
        <v>40763.691423611112</v>
      </c>
      <c r="T992" s="12">
        <f t="shared" si="93"/>
        <v>40793.691423611112</v>
      </c>
      <c r="U992">
        <f t="shared" si="94"/>
        <v>2011</v>
      </c>
      <c r="V992" s="18">
        <f t="shared" si="95"/>
        <v>30</v>
      </c>
    </row>
    <row r="993" spans="1:22" ht="30" x14ac:dyDescent="0.25">
      <c r="A993">
        <v>807</v>
      </c>
      <c r="B993" s="3" t="s">
        <v>808</v>
      </c>
      <c r="C993" s="3" t="s">
        <v>4917</v>
      </c>
      <c r="D993" s="6">
        <v>4000</v>
      </c>
      <c r="E993" s="8">
        <v>4205</v>
      </c>
      <c r="F993" t="s">
        <v>8218</v>
      </c>
      <c r="G993" t="s">
        <v>8223</v>
      </c>
      <c r="H993" t="s">
        <v>8245</v>
      </c>
      <c r="I993">
        <v>1488333600</v>
      </c>
      <c r="J993">
        <v>1485270311</v>
      </c>
      <c r="K993" t="b">
        <v>0</v>
      </c>
      <c r="L993">
        <v>57</v>
      </c>
      <c r="M993" t="b">
        <v>1</v>
      </c>
      <c r="N993" t="s">
        <v>8274</v>
      </c>
      <c r="O993" t="s">
        <v>8323</v>
      </c>
      <c r="P993" t="s">
        <v>8324</v>
      </c>
      <c r="Q993">
        <f t="shared" si="91"/>
        <v>105</v>
      </c>
      <c r="R993">
        <f t="shared" si="90"/>
        <v>73.77</v>
      </c>
      <c r="S993" s="12">
        <f t="shared" si="92"/>
        <v>42759.628599537042</v>
      </c>
      <c r="T993" s="12">
        <f t="shared" si="93"/>
        <v>42795.083333333328</v>
      </c>
      <c r="U993">
        <f t="shared" si="94"/>
        <v>2017</v>
      </c>
      <c r="V993" s="18">
        <f t="shared" si="95"/>
        <v>35.454733796296296</v>
      </c>
    </row>
    <row r="994" spans="1:22" ht="60" x14ac:dyDescent="0.25">
      <c r="A994">
        <v>808</v>
      </c>
      <c r="B994" s="3" t="s">
        <v>809</v>
      </c>
      <c r="C994" s="3" t="s">
        <v>4918</v>
      </c>
      <c r="D994" s="6">
        <v>4500</v>
      </c>
      <c r="E994" s="8">
        <v>4500</v>
      </c>
      <c r="F994" t="s">
        <v>8218</v>
      </c>
      <c r="G994" t="s">
        <v>8228</v>
      </c>
      <c r="H994" t="s">
        <v>8250</v>
      </c>
      <c r="I994">
        <v>1419224340</v>
      </c>
      <c r="J994">
        <v>1416363886</v>
      </c>
      <c r="K994" t="b">
        <v>0</v>
      </c>
      <c r="L994">
        <v>43</v>
      </c>
      <c r="M994" t="b">
        <v>1</v>
      </c>
      <c r="N994" t="s">
        <v>8274</v>
      </c>
      <c r="O994" t="s">
        <v>8323</v>
      </c>
      <c r="P994" t="s">
        <v>8324</v>
      </c>
      <c r="Q994">
        <f t="shared" si="91"/>
        <v>100</v>
      </c>
      <c r="R994">
        <f t="shared" si="90"/>
        <v>104.65</v>
      </c>
      <c r="S994" s="12">
        <f t="shared" si="92"/>
        <v>41962.100532407407</v>
      </c>
      <c r="T994" s="12">
        <f t="shared" si="93"/>
        <v>41995.207638888889</v>
      </c>
      <c r="U994">
        <f t="shared" si="94"/>
        <v>2014</v>
      </c>
      <c r="V994" s="18">
        <f t="shared" si="95"/>
        <v>33.10710648148148</v>
      </c>
    </row>
    <row r="995" spans="1:22" ht="45" x14ac:dyDescent="0.25">
      <c r="A995">
        <v>809</v>
      </c>
      <c r="B995" s="3" t="s">
        <v>810</v>
      </c>
      <c r="C995" s="3" t="s">
        <v>4919</v>
      </c>
      <c r="D995" s="6">
        <v>4000</v>
      </c>
      <c r="E995" s="8">
        <v>4151</v>
      </c>
      <c r="F995" t="s">
        <v>8218</v>
      </c>
      <c r="G995" t="s">
        <v>8223</v>
      </c>
      <c r="H995" t="s">
        <v>8245</v>
      </c>
      <c r="I995">
        <v>1390161630</v>
      </c>
      <c r="J995">
        <v>1387569630</v>
      </c>
      <c r="K995" t="b">
        <v>0</v>
      </c>
      <c r="L995">
        <v>52</v>
      </c>
      <c r="M995" t="b">
        <v>1</v>
      </c>
      <c r="N995" t="s">
        <v>8274</v>
      </c>
      <c r="O995" t="s">
        <v>8323</v>
      </c>
      <c r="P995" t="s">
        <v>8324</v>
      </c>
      <c r="Q995">
        <f t="shared" si="91"/>
        <v>104</v>
      </c>
      <c r="R995">
        <f t="shared" si="90"/>
        <v>79.83</v>
      </c>
      <c r="S995" s="12">
        <f t="shared" si="92"/>
        <v>41628.833680555559</v>
      </c>
      <c r="T995" s="12">
        <f t="shared" si="93"/>
        <v>41658.833680555559</v>
      </c>
      <c r="U995">
        <f t="shared" si="94"/>
        <v>2013</v>
      </c>
      <c r="V995" s="18">
        <f t="shared" si="95"/>
        <v>30</v>
      </c>
    </row>
    <row r="996" spans="1:22" ht="60" x14ac:dyDescent="0.25">
      <c r="A996">
        <v>810</v>
      </c>
      <c r="B996" s="3" t="s">
        <v>811</v>
      </c>
      <c r="C996" s="3" t="s">
        <v>4920</v>
      </c>
      <c r="D996" s="6">
        <v>1500</v>
      </c>
      <c r="E996" s="8">
        <v>1575</v>
      </c>
      <c r="F996" t="s">
        <v>8218</v>
      </c>
      <c r="G996" t="s">
        <v>8223</v>
      </c>
      <c r="H996" t="s">
        <v>8245</v>
      </c>
      <c r="I996">
        <v>1346462462</v>
      </c>
      <c r="J996">
        <v>1343870462</v>
      </c>
      <c r="K996" t="b">
        <v>0</v>
      </c>
      <c r="L996">
        <v>27</v>
      </c>
      <c r="M996" t="b">
        <v>1</v>
      </c>
      <c r="N996" t="s">
        <v>8274</v>
      </c>
      <c r="O996" t="s">
        <v>8323</v>
      </c>
      <c r="P996" t="s">
        <v>8324</v>
      </c>
      <c r="Q996">
        <f t="shared" si="91"/>
        <v>105</v>
      </c>
      <c r="R996">
        <f t="shared" si="90"/>
        <v>58.33</v>
      </c>
      <c r="S996" s="12">
        <f t="shared" si="92"/>
        <v>41123.056273148148</v>
      </c>
      <c r="T996" s="12">
        <f t="shared" si="93"/>
        <v>41153.056273148148</v>
      </c>
      <c r="U996">
        <f t="shared" si="94"/>
        <v>2012</v>
      </c>
      <c r="V996" s="18">
        <f t="shared" si="95"/>
        <v>30</v>
      </c>
    </row>
    <row r="997" spans="1:22" ht="45" x14ac:dyDescent="0.25">
      <c r="A997">
        <v>811</v>
      </c>
      <c r="B997" s="3" t="s">
        <v>812</v>
      </c>
      <c r="C997" s="3" t="s">
        <v>4921</v>
      </c>
      <c r="D997" s="6">
        <v>1000</v>
      </c>
      <c r="E997" s="8">
        <v>1040</v>
      </c>
      <c r="F997" t="s">
        <v>8218</v>
      </c>
      <c r="G997" t="s">
        <v>8223</v>
      </c>
      <c r="H997" t="s">
        <v>8245</v>
      </c>
      <c r="I997">
        <v>1373475120</v>
      </c>
      <c r="J997">
        <v>1371569202</v>
      </c>
      <c r="K997" t="b">
        <v>0</v>
      </c>
      <c r="L997">
        <v>12</v>
      </c>
      <c r="M997" t="b">
        <v>1</v>
      </c>
      <c r="N997" t="s">
        <v>8274</v>
      </c>
      <c r="O997" t="s">
        <v>8323</v>
      </c>
      <c r="P997" t="s">
        <v>8324</v>
      </c>
      <c r="Q997">
        <f t="shared" si="91"/>
        <v>104</v>
      </c>
      <c r="R997">
        <f t="shared" si="90"/>
        <v>86.67</v>
      </c>
      <c r="S997" s="12">
        <f t="shared" si="92"/>
        <v>41443.643541666665</v>
      </c>
      <c r="T997" s="12">
        <f t="shared" si="93"/>
        <v>41465.702777777777</v>
      </c>
      <c r="U997">
        <f t="shared" si="94"/>
        <v>2013</v>
      </c>
      <c r="V997" s="18">
        <f t="shared" si="95"/>
        <v>22.059236111111108</v>
      </c>
    </row>
    <row r="998" spans="1:22" ht="60" x14ac:dyDescent="0.25">
      <c r="A998">
        <v>812</v>
      </c>
      <c r="B998" s="3" t="s">
        <v>813</v>
      </c>
      <c r="C998" s="3" t="s">
        <v>4922</v>
      </c>
      <c r="D998" s="6">
        <v>600</v>
      </c>
      <c r="E998" s="8">
        <v>911</v>
      </c>
      <c r="F998" t="s">
        <v>8218</v>
      </c>
      <c r="G998" t="s">
        <v>8223</v>
      </c>
      <c r="H998" t="s">
        <v>8245</v>
      </c>
      <c r="I998">
        <v>1362146280</v>
      </c>
      <c r="J998">
        <v>1357604752</v>
      </c>
      <c r="K998" t="b">
        <v>0</v>
      </c>
      <c r="L998">
        <v>33</v>
      </c>
      <c r="M998" t="b">
        <v>1</v>
      </c>
      <c r="N998" t="s">
        <v>8274</v>
      </c>
      <c r="O998" t="s">
        <v>8323</v>
      </c>
      <c r="P998" t="s">
        <v>8324</v>
      </c>
      <c r="Q998">
        <f t="shared" si="91"/>
        <v>152</v>
      </c>
      <c r="R998">
        <f t="shared" si="90"/>
        <v>27.61</v>
      </c>
      <c r="S998" s="12">
        <f t="shared" si="92"/>
        <v>41282.017962962964</v>
      </c>
      <c r="T998" s="12">
        <f t="shared" si="93"/>
        <v>41334.581944444442</v>
      </c>
      <c r="U998">
        <f t="shared" si="94"/>
        <v>2013</v>
      </c>
      <c r="V998" s="18">
        <f t="shared" si="95"/>
        <v>52.563981481481477</v>
      </c>
    </row>
    <row r="999" spans="1:22" ht="30" x14ac:dyDescent="0.25">
      <c r="A999">
        <v>813</v>
      </c>
      <c r="B999" s="3" t="s">
        <v>814</v>
      </c>
      <c r="C999" s="3" t="s">
        <v>4923</v>
      </c>
      <c r="D999" s="6">
        <v>1500</v>
      </c>
      <c r="E999" s="8">
        <v>2399.94</v>
      </c>
      <c r="F999" t="s">
        <v>8218</v>
      </c>
      <c r="G999" t="s">
        <v>8223</v>
      </c>
      <c r="H999" t="s">
        <v>8245</v>
      </c>
      <c r="I999">
        <v>1342825365</v>
      </c>
      <c r="J999">
        <v>1340233365</v>
      </c>
      <c r="K999" t="b">
        <v>0</v>
      </c>
      <c r="L999">
        <v>96</v>
      </c>
      <c r="M999" t="b">
        <v>1</v>
      </c>
      <c r="N999" t="s">
        <v>8274</v>
      </c>
      <c r="O999" t="s">
        <v>8323</v>
      </c>
      <c r="P999" t="s">
        <v>8324</v>
      </c>
      <c r="Q999">
        <f t="shared" si="91"/>
        <v>160</v>
      </c>
      <c r="R999">
        <f t="shared" si="90"/>
        <v>25</v>
      </c>
      <c r="S999" s="12">
        <f t="shared" si="92"/>
        <v>41080.960243055553</v>
      </c>
      <c r="T999" s="12">
        <f t="shared" si="93"/>
        <v>41110.960243055553</v>
      </c>
      <c r="U999">
        <f t="shared" si="94"/>
        <v>2012</v>
      </c>
      <c r="V999" s="18">
        <f t="shared" si="95"/>
        <v>30</v>
      </c>
    </row>
    <row r="1000" spans="1:22" ht="60" x14ac:dyDescent="0.25">
      <c r="A1000">
        <v>814</v>
      </c>
      <c r="B1000" s="3" t="s">
        <v>815</v>
      </c>
      <c r="C1000" s="3" t="s">
        <v>4924</v>
      </c>
      <c r="D1000" s="6">
        <v>1000</v>
      </c>
      <c r="E1000" s="8">
        <v>1273</v>
      </c>
      <c r="F1000" t="s">
        <v>8218</v>
      </c>
      <c r="G1000" t="s">
        <v>8223</v>
      </c>
      <c r="H1000" t="s">
        <v>8245</v>
      </c>
      <c r="I1000">
        <v>1306865040</v>
      </c>
      <c r="J1000">
        <v>1305568201</v>
      </c>
      <c r="K1000" t="b">
        <v>0</v>
      </c>
      <c r="L1000">
        <v>28</v>
      </c>
      <c r="M1000" t="b">
        <v>1</v>
      </c>
      <c r="N1000" t="s">
        <v>8274</v>
      </c>
      <c r="O1000" t="s">
        <v>8323</v>
      </c>
      <c r="P1000" t="s">
        <v>8324</v>
      </c>
      <c r="Q1000">
        <f t="shared" si="91"/>
        <v>127</v>
      </c>
      <c r="R1000">
        <f t="shared" si="90"/>
        <v>45.46</v>
      </c>
      <c r="S1000" s="12">
        <f t="shared" si="92"/>
        <v>40679.743067129632</v>
      </c>
      <c r="T1000" s="12">
        <f t="shared" si="93"/>
        <v>40694.75277777778</v>
      </c>
      <c r="U1000">
        <f t="shared" si="94"/>
        <v>2011</v>
      </c>
      <c r="V1000" s="18">
        <f t="shared" si="95"/>
        <v>15.009710648148149</v>
      </c>
    </row>
    <row r="1001" spans="1:22" ht="30" x14ac:dyDescent="0.25">
      <c r="A1001">
        <v>815</v>
      </c>
      <c r="B1001" s="3" t="s">
        <v>816</v>
      </c>
      <c r="C1001" s="3" t="s">
        <v>4925</v>
      </c>
      <c r="D1001" s="6">
        <v>4000</v>
      </c>
      <c r="E1001" s="8">
        <v>4280</v>
      </c>
      <c r="F1001" t="s">
        <v>8218</v>
      </c>
      <c r="G1001" t="s">
        <v>8223</v>
      </c>
      <c r="H1001" t="s">
        <v>8245</v>
      </c>
      <c r="I1001">
        <v>1414879303</v>
      </c>
      <c r="J1001">
        <v>1412287303</v>
      </c>
      <c r="K1001" t="b">
        <v>0</v>
      </c>
      <c r="L1001">
        <v>43</v>
      </c>
      <c r="M1001" t="b">
        <v>1</v>
      </c>
      <c r="N1001" t="s">
        <v>8274</v>
      </c>
      <c r="O1001" t="s">
        <v>8323</v>
      </c>
      <c r="P1001" t="s">
        <v>8324</v>
      </c>
      <c r="Q1001">
        <f t="shared" si="91"/>
        <v>107</v>
      </c>
      <c r="R1001">
        <f t="shared" si="90"/>
        <v>99.53</v>
      </c>
      <c r="S1001" s="12">
        <f t="shared" si="92"/>
        <v>41914.917858796296</v>
      </c>
      <c r="T1001" s="12">
        <f t="shared" si="93"/>
        <v>41944.917858796296</v>
      </c>
      <c r="U1001">
        <f t="shared" si="94"/>
        <v>2014</v>
      </c>
      <c r="V1001" s="18">
        <f t="shared" si="95"/>
        <v>30</v>
      </c>
    </row>
    <row r="1002" spans="1:22" ht="45" x14ac:dyDescent="0.25">
      <c r="A1002">
        <v>816</v>
      </c>
      <c r="B1002" s="3" t="s">
        <v>817</v>
      </c>
      <c r="C1002" s="3" t="s">
        <v>4926</v>
      </c>
      <c r="D1002" s="6">
        <v>7000</v>
      </c>
      <c r="E1002" s="8">
        <v>8058.55</v>
      </c>
      <c r="F1002" t="s">
        <v>8218</v>
      </c>
      <c r="G1002" t="s">
        <v>8223</v>
      </c>
      <c r="H1002" t="s">
        <v>8245</v>
      </c>
      <c r="I1002">
        <v>1365489000</v>
      </c>
      <c r="J1002">
        <v>1362776043</v>
      </c>
      <c r="K1002" t="b">
        <v>0</v>
      </c>
      <c r="L1002">
        <v>205</v>
      </c>
      <c r="M1002" t="b">
        <v>1</v>
      </c>
      <c r="N1002" t="s">
        <v>8274</v>
      </c>
      <c r="O1002" t="s">
        <v>8323</v>
      </c>
      <c r="P1002" t="s">
        <v>8324</v>
      </c>
      <c r="Q1002">
        <f t="shared" si="91"/>
        <v>115</v>
      </c>
      <c r="R1002">
        <f t="shared" si="90"/>
        <v>39.31</v>
      </c>
      <c r="S1002" s="12">
        <f t="shared" si="92"/>
        <v>41341.870868055557</v>
      </c>
      <c r="T1002" s="12">
        <f t="shared" si="93"/>
        <v>41373.270833333336</v>
      </c>
      <c r="U1002">
        <f t="shared" si="94"/>
        <v>2013</v>
      </c>
      <c r="V1002" s="18">
        <f t="shared" si="95"/>
        <v>31.399965277777778</v>
      </c>
    </row>
    <row r="1003" spans="1:22" ht="45" x14ac:dyDescent="0.25">
      <c r="A1003">
        <v>817</v>
      </c>
      <c r="B1003" s="3" t="s">
        <v>818</v>
      </c>
      <c r="C1003" s="3" t="s">
        <v>4927</v>
      </c>
      <c r="D1003" s="6">
        <v>1500</v>
      </c>
      <c r="E1003" s="8">
        <v>2056.66</v>
      </c>
      <c r="F1003" t="s">
        <v>8218</v>
      </c>
      <c r="G1003" t="s">
        <v>8223</v>
      </c>
      <c r="H1003" t="s">
        <v>8245</v>
      </c>
      <c r="I1003">
        <v>1331441940</v>
      </c>
      <c r="J1003">
        <v>1326810211</v>
      </c>
      <c r="K1003" t="b">
        <v>0</v>
      </c>
      <c r="L1003">
        <v>23</v>
      </c>
      <c r="M1003" t="b">
        <v>1</v>
      </c>
      <c r="N1003" t="s">
        <v>8274</v>
      </c>
      <c r="O1003" t="s">
        <v>8323</v>
      </c>
      <c r="P1003" t="s">
        <v>8324</v>
      </c>
      <c r="Q1003">
        <f t="shared" si="91"/>
        <v>137</v>
      </c>
      <c r="R1003">
        <f t="shared" si="90"/>
        <v>89.42</v>
      </c>
      <c r="S1003" s="12">
        <f t="shared" si="92"/>
        <v>40925.599664351852</v>
      </c>
      <c r="T1003" s="12">
        <f t="shared" si="93"/>
        <v>40979.207638888889</v>
      </c>
      <c r="U1003">
        <f t="shared" si="94"/>
        <v>2012</v>
      </c>
      <c r="V1003" s="18">
        <f t="shared" si="95"/>
        <v>53.607974537037045</v>
      </c>
    </row>
    <row r="1004" spans="1:22" ht="60" x14ac:dyDescent="0.25">
      <c r="A1004">
        <v>818</v>
      </c>
      <c r="B1004" s="3" t="s">
        <v>819</v>
      </c>
      <c r="C1004" s="3" t="s">
        <v>4928</v>
      </c>
      <c r="D1004" s="6">
        <v>350</v>
      </c>
      <c r="E1004" s="8">
        <v>545</v>
      </c>
      <c r="F1004" t="s">
        <v>8218</v>
      </c>
      <c r="G1004" t="s">
        <v>8223</v>
      </c>
      <c r="H1004" t="s">
        <v>8245</v>
      </c>
      <c r="I1004">
        <v>1344358860</v>
      </c>
      <c r="J1004">
        <v>1343682681</v>
      </c>
      <c r="K1004" t="b">
        <v>0</v>
      </c>
      <c r="L1004">
        <v>19</v>
      </c>
      <c r="M1004" t="b">
        <v>1</v>
      </c>
      <c r="N1004" t="s">
        <v>8274</v>
      </c>
      <c r="O1004" t="s">
        <v>8323</v>
      </c>
      <c r="P1004" t="s">
        <v>8324</v>
      </c>
      <c r="Q1004">
        <f t="shared" si="91"/>
        <v>156</v>
      </c>
      <c r="R1004">
        <f t="shared" si="90"/>
        <v>28.68</v>
      </c>
      <c r="S1004" s="12">
        <f t="shared" si="92"/>
        <v>41120.882881944446</v>
      </c>
      <c r="T1004" s="12">
        <f t="shared" si="93"/>
        <v>41128.709027777775</v>
      </c>
      <c r="U1004">
        <f t="shared" si="94"/>
        <v>2012</v>
      </c>
      <c r="V1004" s="18">
        <f t="shared" si="95"/>
        <v>7.8261458333333325</v>
      </c>
    </row>
    <row r="1005" spans="1:22" ht="30" x14ac:dyDescent="0.25">
      <c r="A1005">
        <v>819</v>
      </c>
      <c r="B1005" s="3" t="s">
        <v>820</v>
      </c>
      <c r="C1005" s="3" t="s">
        <v>4929</v>
      </c>
      <c r="D1005" s="6">
        <v>400</v>
      </c>
      <c r="E1005" s="8">
        <v>435</v>
      </c>
      <c r="F1005" t="s">
        <v>8218</v>
      </c>
      <c r="G1005" t="s">
        <v>8223</v>
      </c>
      <c r="H1005" t="s">
        <v>8245</v>
      </c>
      <c r="I1005">
        <v>1387601040</v>
      </c>
      <c r="J1005">
        <v>1386806254</v>
      </c>
      <c r="K1005" t="b">
        <v>0</v>
      </c>
      <c r="L1005">
        <v>14</v>
      </c>
      <c r="M1005" t="b">
        <v>1</v>
      </c>
      <c r="N1005" t="s">
        <v>8274</v>
      </c>
      <c r="O1005" t="s">
        <v>8323</v>
      </c>
      <c r="P1005" t="s">
        <v>8324</v>
      </c>
      <c r="Q1005">
        <f t="shared" si="91"/>
        <v>109</v>
      </c>
      <c r="R1005">
        <f t="shared" si="90"/>
        <v>31.07</v>
      </c>
      <c r="S1005" s="12">
        <f t="shared" si="92"/>
        <v>41619.998310185183</v>
      </c>
      <c r="T1005" s="12">
        <f t="shared" si="93"/>
        <v>41629.197222222225</v>
      </c>
      <c r="U1005">
        <f t="shared" si="94"/>
        <v>2013</v>
      </c>
      <c r="V1005" s="18">
        <f t="shared" si="95"/>
        <v>9.1989120370370365</v>
      </c>
    </row>
    <row r="1006" spans="1:22" ht="45" x14ac:dyDescent="0.25">
      <c r="A1006">
        <v>820</v>
      </c>
      <c r="B1006" s="3" t="s">
        <v>821</v>
      </c>
      <c r="C1006" s="3" t="s">
        <v>4930</v>
      </c>
      <c r="D1006" s="6">
        <v>2000</v>
      </c>
      <c r="E1006" s="8">
        <v>2681</v>
      </c>
      <c r="F1006" t="s">
        <v>8218</v>
      </c>
      <c r="G1006" t="s">
        <v>8223</v>
      </c>
      <c r="H1006" t="s">
        <v>8245</v>
      </c>
      <c r="I1006">
        <v>1402290000</v>
      </c>
      <c r="J1006">
        <v>1399666342</v>
      </c>
      <c r="K1006" t="b">
        <v>0</v>
      </c>
      <c r="L1006">
        <v>38</v>
      </c>
      <c r="M1006" t="b">
        <v>1</v>
      </c>
      <c r="N1006" t="s">
        <v>8274</v>
      </c>
      <c r="O1006" t="s">
        <v>8323</v>
      </c>
      <c r="P1006" t="s">
        <v>8324</v>
      </c>
      <c r="Q1006">
        <f t="shared" si="91"/>
        <v>134</v>
      </c>
      <c r="R1006">
        <f t="shared" si="90"/>
        <v>70.55</v>
      </c>
      <c r="S1006" s="12">
        <f t="shared" si="92"/>
        <v>41768.841921296298</v>
      </c>
      <c r="T1006" s="12">
        <f t="shared" si="93"/>
        <v>41799.208333333336</v>
      </c>
      <c r="U1006">
        <f t="shared" si="94"/>
        <v>2014</v>
      </c>
      <c r="V1006" s="18">
        <f t="shared" si="95"/>
        <v>30.366412037037037</v>
      </c>
    </row>
    <row r="1007" spans="1:22" ht="45" x14ac:dyDescent="0.25">
      <c r="A1007">
        <v>821</v>
      </c>
      <c r="B1007" s="3" t="s">
        <v>822</v>
      </c>
      <c r="C1007" s="3" t="s">
        <v>4931</v>
      </c>
      <c r="D1007" s="6">
        <v>17482</v>
      </c>
      <c r="E1007" s="8">
        <v>17482</v>
      </c>
      <c r="F1007" t="s">
        <v>8218</v>
      </c>
      <c r="G1007" t="s">
        <v>8223</v>
      </c>
      <c r="H1007" t="s">
        <v>8245</v>
      </c>
      <c r="I1007">
        <v>1430712060</v>
      </c>
      <c r="J1007">
        <v>1427753265</v>
      </c>
      <c r="K1007" t="b">
        <v>0</v>
      </c>
      <c r="L1007">
        <v>78</v>
      </c>
      <c r="M1007" t="b">
        <v>1</v>
      </c>
      <c r="N1007" t="s">
        <v>8274</v>
      </c>
      <c r="O1007" t="s">
        <v>8323</v>
      </c>
      <c r="P1007" t="s">
        <v>8324</v>
      </c>
      <c r="Q1007">
        <f t="shared" si="91"/>
        <v>100</v>
      </c>
      <c r="R1007">
        <f t="shared" si="90"/>
        <v>224.13</v>
      </c>
      <c r="S1007" s="12">
        <f t="shared" si="92"/>
        <v>42093.922048611115</v>
      </c>
      <c r="T1007" s="12">
        <f t="shared" si="93"/>
        <v>42128.167361111111</v>
      </c>
      <c r="U1007">
        <f t="shared" si="94"/>
        <v>2015</v>
      </c>
      <c r="V1007" s="18">
        <f t="shared" si="95"/>
        <v>34.245312500000004</v>
      </c>
    </row>
    <row r="1008" spans="1:22" ht="45" x14ac:dyDescent="0.25">
      <c r="A1008">
        <v>822</v>
      </c>
      <c r="B1008" s="3" t="s">
        <v>823</v>
      </c>
      <c r="C1008" s="3" t="s">
        <v>4932</v>
      </c>
      <c r="D1008" s="6">
        <v>3000</v>
      </c>
      <c r="E1008" s="8">
        <v>3575</v>
      </c>
      <c r="F1008" t="s">
        <v>8218</v>
      </c>
      <c r="G1008" t="s">
        <v>8223</v>
      </c>
      <c r="H1008" t="s">
        <v>8245</v>
      </c>
      <c r="I1008">
        <v>1349477050</v>
      </c>
      <c r="J1008">
        <v>1346885050</v>
      </c>
      <c r="K1008" t="b">
        <v>0</v>
      </c>
      <c r="L1008">
        <v>69</v>
      </c>
      <c r="M1008" t="b">
        <v>1</v>
      </c>
      <c r="N1008" t="s">
        <v>8274</v>
      </c>
      <c r="O1008" t="s">
        <v>8323</v>
      </c>
      <c r="P1008" t="s">
        <v>8324</v>
      </c>
      <c r="Q1008">
        <f t="shared" si="91"/>
        <v>119</v>
      </c>
      <c r="R1008">
        <f t="shared" si="90"/>
        <v>51.81</v>
      </c>
      <c r="S1008" s="12">
        <f t="shared" si="92"/>
        <v>41157.947337962964</v>
      </c>
      <c r="T1008" s="12">
        <f t="shared" si="93"/>
        <v>41187.947337962964</v>
      </c>
      <c r="U1008">
        <f t="shared" si="94"/>
        <v>2012</v>
      </c>
      <c r="V1008" s="18">
        <f t="shared" si="95"/>
        <v>30</v>
      </c>
    </row>
    <row r="1009" spans="1:22" ht="45" x14ac:dyDescent="0.25">
      <c r="A1009">
        <v>823</v>
      </c>
      <c r="B1009" s="3" t="s">
        <v>824</v>
      </c>
      <c r="C1009" s="3" t="s">
        <v>4933</v>
      </c>
      <c r="D1009" s="6">
        <v>800</v>
      </c>
      <c r="E1009" s="8">
        <v>1436</v>
      </c>
      <c r="F1009" t="s">
        <v>8218</v>
      </c>
      <c r="G1009" t="s">
        <v>8223</v>
      </c>
      <c r="H1009" t="s">
        <v>8245</v>
      </c>
      <c r="I1009">
        <v>1427062852</v>
      </c>
      <c r="J1009">
        <v>1424474452</v>
      </c>
      <c r="K1009" t="b">
        <v>0</v>
      </c>
      <c r="L1009">
        <v>33</v>
      </c>
      <c r="M1009" t="b">
        <v>1</v>
      </c>
      <c r="N1009" t="s">
        <v>8274</v>
      </c>
      <c r="O1009" t="s">
        <v>8323</v>
      </c>
      <c r="P1009" t="s">
        <v>8324</v>
      </c>
      <c r="Q1009">
        <f t="shared" si="91"/>
        <v>180</v>
      </c>
      <c r="R1009">
        <f t="shared" si="90"/>
        <v>43.52</v>
      </c>
      <c r="S1009" s="12">
        <f t="shared" si="92"/>
        <v>42055.972824074073</v>
      </c>
      <c r="T1009" s="12">
        <f t="shared" si="93"/>
        <v>42085.931157407409</v>
      </c>
      <c r="U1009">
        <f t="shared" si="94"/>
        <v>2015</v>
      </c>
      <c r="V1009" s="18">
        <f t="shared" si="95"/>
        <v>29.958333333333332</v>
      </c>
    </row>
    <row r="1010" spans="1:22" ht="60" x14ac:dyDescent="0.25">
      <c r="A1010">
        <v>824</v>
      </c>
      <c r="B1010" s="3" t="s">
        <v>825</v>
      </c>
      <c r="C1010" s="3" t="s">
        <v>4934</v>
      </c>
      <c r="D1010" s="6">
        <v>1600</v>
      </c>
      <c r="E1010" s="8">
        <v>2150.1</v>
      </c>
      <c r="F1010" t="s">
        <v>8218</v>
      </c>
      <c r="G1010" t="s">
        <v>8223</v>
      </c>
      <c r="H1010" t="s">
        <v>8245</v>
      </c>
      <c r="I1010">
        <v>1271573940</v>
      </c>
      <c r="J1010">
        <v>1268459318</v>
      </c>
      <c r="K1010" t="b">
        <v>0</v>
      </c>
      <c r="L1010">
        <v>54</v>
      </c>
      <c r="M1010" t="b">
        <v>1</v>
      </c>
      <c r="N1010" t="s">
        <v>8274</v>
      </c>
      <c r="O1010" t="s">
        <v>8323</v>
      </c>
      <c r="P1010" t="s">
        <v>8324</v>
      </c>
      <c r="Q1010">
        <f t="shared" si="91"/>
        <v>134</v>
      </c>
      <c r="R1010">
        <f t="shared" si="90"/>
        <v>39.82</v>
      </c>
      <c r="S1010" s="12">
        <f t="shared" si="92"/>
        <v>40250.242106481484</v>
      </c>
      <c r="T1010" s="12">
        <f t="shared" si="93"/>
        <v>40286.290972222225</v>
      </c>
      <c r="U1010">
        <f t="shared" si="94"/>
        <v>2010</v>
      </c>
      <c r="V1010" s="18">
        <f t="shared" si="95"/>
        <v>36.048865740740744</v>
      </c>
    </row>
    <row r="1011" spans="1:22" ht="45" x14ac:dyDescent="0.25">
      <c r="A1011">
        <v>825</v>
      </c>
      <c r="B1011" s="3" t="s">
        <v>826</v>
      </c>
      <c r="C1011" s="3" t="s">
        <v>4935</v>
      </c>
      <c r="D1011" s="6">
        <v>12500</v>
      </c>
      <c r="E1011" s="8">
        <v>12554</v>
      </c>
      <c r="F1011" t="s">
        <v>8218</v>
      </c>
      <c r="G1011" t="s">
        <v>8223</v>
      </c>
      <c r="H1011" t="s">
        <v>8245</v>
      </c>
      <c r="I1011">
        <v>1351495284</v>
      </c>
      <c r="J1011">
        <v>1349335284</v>
      </c>
      <c r="K1011" t="b">
        <v>0</v>
      </c>
      <c r="L1011">
        <v>99</v>
      </c>
      <c r="M1011" t="b">
        <v>1</v>
      </c>
      <c r="N1011" t="s">
        <v>8274</v>
      </c>
      <c r="O1011" t="s">
        <v>8323</v>
      </c>
      <c r="P1011" t="s">
        <v>8324</v>
      </c>
      <c r="Q1011">
        <f t="shared" si="91"/>
        <v>100</v>
      </c>
      <c r="R1011">
        <f t="shared" si="90"/>
        <v>126.81</v>
      </c>
      <c r="S1011" s="12">
        <f t="shared" si="92"/>
        <v>41186.306527777779</v>
      </c>
      <c r="T1011" s="12">
        <f t="shared" si="93"/>
        <v>41211.306527777779</v>
      </c>
      <c r="U1011">
        <f t="shared" si="94"/>
        <v>2012</v>
      </c>
      <c r="V1011" s="18">
        <f t="shared" si="95"/>
        <v>25</v>
      </c>
    </row>
    <row r="1012" spans="1:22" ht="45" x14ac:dyDescent="0.25">
      <c r="A1012">
        <v>826</v>
      </c>
      <c r="B1012" s="3" t="s">
        <v>827</v>
      </c>
      <c r="C1012" s="3" t="s">
        <v>4936</v>
      </c>
      <c r="D1012" s="6">
        <v>5500</v>
      </c>
      <c r="E1012" s="8">
        <v>5580</v>
      </c>
      <c r="F1012" t="s">
        <v>8218</v>
      </c>
      <c r="G1012" t="s">
        <v>8223</v>
      </c>
      <c r="H1012" t="s">
        <v>8245</v>
      </c>
      <c r="I1012">
        <v>1332719730</v>
      </c>
      <c r="J1012">
        <v>1330908930</v>
      </c>
      <c r="K1012" t="b">
        <v>0</v>
      </c>
      <c r="L1012">
        <v>49</v>
      </c>
      <c r="M1012" t="b">
        <v>1</v>
      </c>
      <c r="N1012" t="s">
        <v>8274</v>
      </c>
      <c r="O1012" t="s">
        <v>8323</v>
      </c>
      <c r="P1012" t="s">
        <v>8324</v>
      </c>
      <c r="Q1012">
        <f t="shared" si="91"/>
        <v>101</v>
      </c>
      <c r="R1012">
        <f t="shared" si="90"/>
        <v>113.88</v>
      </c>
      <c r="S1012" s="12">
        <f t="shared" si="92"/>
        <v>40973.038541666669</v>
      </c>
      <c r="T1012" s="12">
        <f t="shared" si="93"/>
        <v>40993.996874999997</v>
      </c>
      <c r="U1012">
        <f t="shared" si="94"/>
        <v>2012</v>
      </c>
      <c r="V1012" s="18">
        <f t="shared" si="95"/>
        <v>20.958333333333332</v>
      </c>
    </row>
    <row r="1013" spans="1:22" ht="60" x14ac:dyDescent="0.25">
      <c r="A1013">
        <v>827</v>
      </c>
      <c r="B1013" s="3" t="s">
        <v>828</v>
      </c>
      <c r="C1013" s="3" t="s">
        <v>4937</v>
      </c>
      <c r="D1013" s="6">
        <v>300</v>
      </c>
      <c r="E1013" s="8">
        <v>310</v>
      </c>
      <c r="F1013" t="s">
        <v>8218</v>
      </c>
      <c r="G1013" t="s">
        <v>8223</v>
      </c>
      <c r="H1013" t="s">
        <v>8245</v>
      </c>
      <c r="I1013">
        <v>1329248940</v>
      </c>
      <c r="J1013">
        <v>1326972107</v>
      </c>
      <c r="K1013" t="b">
        <v>0</v>
      </c>
      <c r="L1013">
        <v>11</v>
      </c>
      <c r="M1013" t="b">
        <v>1</v>
      </c>
      <c r="N1013" t="s">
        <v>8274</v>
      </c>
      <c r="O1013" t="s">
        <v>8323</v>
      </c>
      <c r="P1013" t="s">
        <v>8324</v>
      </c>
      <c r="Q1013">
        <f t="shared" si="91"/>
        <v>103</v>
      </c>
      <c r="R1013">
        <f t="shared" si="90"/>
        <v>28.18</v>
      </c>
      <c r="S1013" s="12">
        <f t="shared" si="92"/>
        <v>40927.473460648151</v>
      </c>
      <c r="T1013" s="12">
        <f t="shared" si="93"/>
        <v>40953.825694444444</v>
      </c>
      <c r="U1013">
        <f t="shared" si="94"/>
        <v>2012</v>
      </c>
      <c r="V1013" s="18">
        <f t="shared" si="95"/>
        <v>26.3522337962963</v>
      </c>
    </row>
    <row r="1014" spans="1:22" ht="60" x14ac:dyDescent="0.25">
      <c r="A1014">
        <v>828</v>
      </c>
      <c r="B1014" s="3" t="s">
        <v>829</v>
      </c>
      <c r="C1014" s="3" t="s">
        <v>4938</v>
      </c>
      <c r="D1014" s="6">
        <v>1300</v>
      </c>
      <c r="E1014" s="8">
        <v>1391</v>
      </c>
      <c r="F1014" t="s">
        <v>8218</v>
      </c>
      <c r="G1014" t="s">
        <v>8223</v>
      </c>
      <c r="H1014" t="s">
        <v>8245</v>
      </c>
      <c r="I1014">
        <v>1340641440</v>
      </c>
      <c r="J1014">
        <v>1339549982</v>
      </c>
      <c r="K1014" t="b">
        <v>0</v>
      </c>
      <c r="L1014">
        <v>38</v>
      </c>
      <c r="M1014" t="b">
        <v>1</v>
      </c>
      <c r="N1014" t="s">
        <v>8274</v>
      </c>
      <c r="O1014" t="s">
        <v>8323</v>
      </c>
      <c r="P1014" t="s">
        <v>8324</v>
      </c>
      <c r="Q1014">
        <f t="shared" si="91"/>
        <v>107</v>
      </c>
      <c r="R1014">
        <f t="shared" si="90"/>
        <v>36.61</v>
      </c>
      <c r="S1014" s="12">
        <f t="shared" si="92"/>
        <v>41073.050717592596</v>
      </c>
      <c r="T1014" s="12">
        <f t="shared" si="93"/>
        <v>41085.683333333334</v>
      </c>
      <c r="U1014">
        <f t="shared" si="94"/>
        <v>2012</v>
      </c>
      <c r="V1014" s="18">
        <f t="shared" si="95"/>
        <v>12.632615740740741</v>
      </c>
    </row>
    <row r="1015" spans="1:22" ht="60" x14ac:dyDescent="0.25">
      <c r="A1015">
        <v>829</v>
      </c>
      <c r="B1015" s="3" t="s">
        <v>830</v>
      </c>
      <c r="C1015" s="3" t="s">
        <v>4939</v>
      </c>
      <c r="D1015" s="6">
        <v>500</v>
      </c>
      <c r="E1015" s="8">
        <v>520</v>
      </c>
      <c r="F1015" t="s">
        <v>8218</v>
      </c>
      <c r="G1015" t="s">
        <v>8224</v>
      </c>
      <c r="H1015" t="s">
        <v>8246</v>
      </c>
      <c r="I1015">
        <v>1468437240</v>
      </c>
      <c r="J1015">
        <v>1463253240</v>
      </c>
      <c r="K1015" t="b">
        <v>0</v>
      </c>
      <c r="L1015">
        <v>16</v>
      </c>
      <c r="M1015" t="b">
        <v>1</v>
      </c>
      <c r="N1015" t="s">
        <v>8274</v>
      </c>
      <c r="O1015" t="s">
        <v>8323</v>
      </c>
      <c r="P1015" t="s">
        <v>8324</v>
      </c>
      <c r="Q1015">
        <f t="shared" si="91"/>
        <v>104</v>
      </c>
      <c r="R1015">
        <f t="shared" si="90"/>
        <v>32.5</v>
      </c>
      <c r="S1015" s="12">
        <f t="shared" si="92"/>
        <v>42504.801388888889</v>
      </c>
      <c r="T1015" s="12">
        <f t="shared" si="93"/>
        <v>42564.801388888889</v>
      </c>
      <c r="U1015">
        <f t="shared" si="94"/>
        <v>2016</v>
      </c>
      <c r="V1015" s="18">
        <f t="shared" si="95"/>
        <v>60</v>
      </c>
    </row>
    <row r="1016" spans="1:22" ht="45" x14ac:dyDescent="0.25">
      <c r="A1016">
        <v>830</v>
      </c>
      <c r="B1016" s="3" t="s">
        <v>831</v>
      </c>
      <c r="C1016" s="3" t="s">
        <v>4940</v>
      </c>
      <c r="D1016" s="6">
        <v>1800</v>
      </c>
      <c r="E1016" s="8">
        <v>1941</v>
      </c>
      <c r="F1016" t="s">
        <v>8218</v>
      </c>
      <c r="G1016" t="s">
        <v>8223</v>
      </c>
      <c r="H1016" t="s">
        <v>8245</v>
      </c>
      <c r="I1016">
        <v>1363952225</v>
      </c>
      <c r="J1016">
        <v>1361363825</v>
      </c>
      <c r="K1016" t="b">
        <v>0</v>
      </c>
      <c r="L1016">
        <v>32</v>
      </c>
      <c r="M1016" t="b">
        <v>1</v>
      </c>
      <c r="N1016" t="s">
        <v>8274</v>
      </c>
      <c r="O1016" t="s">
        <v>8323</v>
      </c>
      <c r="P1016" t="s">
        <v>8324</v>
      </c>
      <c r="Q1016">
        <f t="shared" si="91"/>
        <v>108</v>
      </c>
      <c r="R1016">
        <f t="shared" si="90"/>
        <v>60.66</v>
      </c>
      <c r="S1016" s="12">
        <f t="shared" si="92"/>
        <v>41325.525752314818</v>
      </c>
      <c r="T1016" s="12">
        <f t="shared" si="93"/>
        <v>41355.484085648146</v>
      </c>
      <c r="U1016">
        <f t="shared" si="94"/>
        <v>2013</v>
      </c>
      <c r="V1016" s="18">
        <f t="shared" si="95"/>
        <v>29.958333333333332</v>
      </c>
    </row>
    <row r="1017" spans="1:22" ht="45" x14ac:dyDescent="0.25">
      <c r="A1017">
        <v>831</v>
      </c>
      <c r="B1017" s="3" t="s">
        <v>832</v>
      </c>
      <c r="C1017" s="3" t="s">
        <v>4941</v>
      </c>
      <c r="D1017" s="6">
        <v>1500</v>
      </c>
      <c r="E1017" s="8">
        <v>3500</v>
      </c>
      <c r="F1017" t="s">
        <v>8218</v>
      </c>
      <c r="G1017" t="s">
        <v>8223</v>
      </c>
      <c r="H1017" t="s">
        <v>8245</v>
      </c>
      <c r="I1017">
        <v>1335540694</v>
      </c>
      <c r="J1017">
        <v>1332948694</v>
      </c>
      <c r="K1017" t="b">
        <v>0</v>
      </c>
      <c r="L1017">
        <v>20</v>
      </c>
      <c r="M1017" t="b">
        <v>1</v>
      </c>
      <c r="N1017" t="s">
        <v>8274</v>
      </c>
      <c r="O1017" t="s">
        <v>8323</v>
      </c>
      <c r="P1017" t="s">
        <v>8324</v>
      </c>
      <c r="Q1017">
        <f t="shared" si="91"/>
        <v>233</v>
      </c>
      <c r="R1017">
        <f t="shared" si="90"/>
        <v>175</v>
      </c>
      <c r="S1017" s="12">
        <f t="shared" si="92"/>
        <v>40996.646921296298</v>
      </c>
      <c r="T1017" s="12">
        <f t="shared" si="93"/>
        <v>41026.646921296298</v>
      </c>
      <c r="U1017">
        <f t="shared" si="94"/>
        <v>2012</v>
      </c>
      <c r="V1017" s="18">
        <f t="shared" si="95"/>
        <v>30</v>
      </c>
    </row>
    <row r="1018" spans="1:22" ht="60" x14ac:dyDescent="0.25">
      <c r="A1018">
        <v>832</v>
      </c>
      <c r="B1018" s="3" t="s">
        <v>833</v>
      </c>
      <c r="C1018" s="3" t="s">
        <v>4942</v>
      </c>
      <c r="D1018" s="6">
        <v>15000</v>
      </c>
      <c r="E1018" s="8">
        <v>15091.06</v>
      </c>
      <c r="F1018" t="s">
        <v>8218</v>
      </c>
      <c r="G1018" t="s">
        <v>8223</v>
      </c>
      <c r="H1018" t="s">
        <v>8245</v>
      </c>
      <c r="I1018">
        <v>1327133580</v>
      </c>
      <c r="J1018">
        <v>1321978335</v>
      </c>
      <c r="K1018" t="b">
        <v>0</v>
      </c>
      <c r="L1018">
        <v>154</v>
      </c>
      <c r="M1018" t="b">
        <v>1</v>
      </c>
      <c r="N1018" t="s">
        <v>8274</v>
      </c>
      <c r="O1018" t="s">
        <v>8323</v>
      </c>
      <c r="P1018" t="s">
        <v>8324</v>
      </c>
      <c r="Q1018">
        <f t="shared" si="91"/>
        <v>101</v>
      </c>
      <c r="R1018">
        <f t="shared" si="90"/>
        <v>97.99</v>
      </c>
      <c r="S1018" s="12">
        <f t="shared" si="92"/>
        <v>40869.675173611111</v>
      </c>
      <c r="T1018" s="12">
        <f t="shared" si="93"/>
        <v>40929.342361111114</v>
      </c>
      <c r="U1018">
        <f t="shared" si="94"/>
        <v>2011</v>
      </c>
      <c r="V1018" s="18">
        <f t="shared" si="95"/>
        <v>59.667187500000004</v>
      </c>
    </row>
    <row r="1019" spans="1:22" x14ac:dyDescent="0.25">
      <c r="A1019">
        <v>833</v>
      </c>
      <c r="B1019" s="3" t="s">
        <v>834</v>
      </c>
      <c r="C1019" s="3" t="s">
        <v>4943</v>
      </c>
      <c r="D1019" s="6">
        <v>6000</v>
      </c>
      <c r="E1019" s="8">
        <v>6100</v>
      </c>
      <c r="F1019" t="s">
        <v>8218</v>
      </c>
      <c r="G1019" t="s">
        <v>8223</v>
      </c>
      <c r="H1019" t="s">
        <v>8245</v>
      </c>
      <c r="I1019">
        <v>1397941475</v>
      </c>
      <c r="J1019">
        <v>1395349475</v>
      </c>
      <c r="K1019" t="b">
        <v>0</v>
      </c>
      <c r="L1019">
        <v>41</v>
      </c>
      <c r="M1019" t="b">
        <v>1</v>
      </c>
      <c r="N1019" t="s">
        <v>8274</v>
      </c>
      <c r="O1019" t="s">
        <v>8323</v>
      </c>
      <c r="P1019" t="s">
        <v>8324</v>
      </c>
      <c r="Q1019">
        <f t="shared" si="91"/>
        <v>102</v>
      </c>
      <c r="R1019">
        <f t="shared" si="90"/>
        <v>148.78</v>
      </c>
      <c r="S1019" s="12">
        <f t="shared" si="92"/>
        <v>41718.878182870372</v>
      </c>
      <c r="T1019" s="12">
        <f t="shared" si="93"/>
        <v>41748.878182870372</v>
      </c>
      <c r="U1019">
        <f t="shared" si="94"/>
        <v>2014</v>
      </c>
      <c r="V1019" s="18">
        <f t="shared" si="95"/>
        <v>30</v>
      </c>
    </row>
    <row r="1020" spans="1:22" ht="60" x14ac:dyDescent="0.25">
      <c r="A1020">
        <v>834</v>
      </c>
      <c r="B1020" s="3" t="s">
        <v>835</v>
      </c>
      <c r="C1020" s="3" t="s">
        <v>4944</v>
      </c>
      <c r="D1020" s="6">
        <v>5500</v>
      </c>
      <c r="E1020" s="8">
        <v>7206</v>
      </c>
      <c r="F1020" t="s">
        <v>8218</v>
      </c>
      <c r="G1020" t="s">
        <v>8223</v>
      </c>
      <c r="H1020" t="s">
        <v>8245</v>
      </c>
      <c r="I1020">
        <v>1372651140</v>
      </c>
      <c r="J1020">
        <v>1369770292</v>
      </c>
      <c r="K1020" t="b">
        <v>0</v>
      </c>
      <c r="L1020">
        <v>75</v>
      </c>
      <c r="M1020" t="b">
        <v>1</v>
      </c>
      <c r="N1020" t="s">
        <v>8274</v>
      </c>
      <c r="O1020" t="s">
        <v>8323</v>
      </c>
      <c r="P1020" t="s">
        <v>8324</v>
      </c>
      <c r="Q1020">
        <f t="shared" si="91"/>
        <v>131</v>
      </c>
      <c r="R1020">
        <f t="shared" si="90"/>
        <v>96.08</v>
      </c>
      <c r="S1020" s="12">
        <f t="shared" si="92"/>
        <v>41422.822824074072</v>
      </c>
      <c r="T1020" s="12">
        <f t="shared" si="93"/>
        <v>41456.165972222225</v>
      </c>
      <c r="U1020">
        <f t="shared" si="94"/>
        <v>2013</v>
      </c>
      <c r="V1020" s="18">
        <f t="shared" si="95"/>
        <v>33.343148148148146</v>
      </c>
    </row>
    <row r="1021" spans="1:22" ht="60" x14ac:dyDescent="0.25">
      <c r="A1021">
        <v>835</v>
      </c>
      <c r="B1021" s="3" t="s">
        <v>836</v>
      </c>
      <c r="C1021" s="3" t="s">
        <v>4945</v>
      </c>
      <c r="D1021" s="6">
        <v>2000</v>
      </c>
      <c r="E1021" s="8">
        <v>2345</v>
      </c>
      <c r="F1021" t="s">
        <v>8218</v>
      </c>
      <c r="G1021" t="s">
        <v>8223</v>
      </c>
      <c r="H1021" t="s">
        <v>8245</v>
      </c>
      <c r="I1021">
        <v>1337396400</v>
      </c>
      <c r="J1021">
        <v>1333709958</v>
      </c>
      <c r="K1021" t="b">
        <v>0</v>
      </c>
      <c r="L1021">
        <v>40</v>
      </c>
      <c r="M1021" t="b">
        <v>1</v>
      </c>
      <c r="N1021" t="s">
        <v>8274</v>
      </c>
      <c r="O1021" t="s">
        <v>8323</v>
      </c>
      <c r="P1021" t="s">
        <v>8324</v>
      </c>
      <c r="Q1021">
        <f t="shared" si="91"/>
        <v>117</v>
      </c>
      <c r="R1021">
        <f t="shared" si="90"/>
        <v>58.63</v>
      </c>
      <c r="S1021" s="12">
        <f t="shared" si="92"/>
        <v>41005.45784722222</v>
      </c>
      <c r="T1021" s="12">
        <f t="shared" si="93"/>
        <v>41048.125</v>
      </c>
      <c r="U1021">
        <f t="shared" si="94"/>
        <v>2012</v>
      </c>
      <c r="V1021" s="18">
        <f t="shared" si="95"/>
        <v>42.667152777777773</v>
      </c>
    </row>
    <row r="1022" spans="1:22" x14ac:dyDescent="0.25">
      <c r="A1022">
        <v>836</v>
      </c>
      <c r="B1022" s="3" t="s">
        <v>837</v>
      </c>
      <c r="C1022" s="3" t="s">
        <v>4946</v>
      </c>
      <c r="D1022" s="6">
        <v>5000</v>
      </c>
      <c r="E1022" s="8">
        <v>5046.5200000000004</v>
      </c>
      <c r="F1022" t="s">
        <v>8218</v>
      </c>
      <c r="G1022" t="s">
        <v>8223</v>
      </c>
      <c r="H1022" t="s">
        <v>8245</v>
      </c>
      <c r="I1022">
        <v>1381108918</v>
      </c>
      <c r="J1022">
        <v>1378516918</v>
      </c>
      <c r="K1022" t="b">
        <v>0</v>
      </c>
      <c r="L1022">
        <v>46</v>
      </c>
      <c r="M1022" t="b">
        <v>1</v>
      </c>
      <c r="N1022" t="s">
        <v>8274</v>
      </c>
      <c r="O1022" t="s">
        <v>8323</v>
      </c>
      <c r="P1022" t="s">
        <v>8324</v>
      </c>
      <c r="Q1022">
        <f t="shared" si="91"/>
        <v>101</v>
      </c>
      <c r="R1022">
        <f t="shared" si="90"/>
        <v>109.71</v>
      </c>
      <c r="S1022" s="12">
        <f t="shared" si="92"/>
        <v>41524.056921296295</v>
      </c>
      <c r="T1022" s="12">
        <f t="shared" si="93"/>
        <v>41554.056921296295</v>
      </c>
      <c r="U1022">
        <f t="shared" si="94"/>
        <v>2013</v>
      </c>
      <c r="V1022" s="18">
        <f t="shared" si="95"/>
        <v>30</v>
      </c>
    </row>
    <row r="1023" spans="1:22" ht="45" x14ac:dyDescent="0.25">
      <c r="A1023">
        <v>837</v>
      </c>
      <c r="B1023" s="3" t="s">
        <v>838</v>
      </c>
      <c r="C1023" s="3" t="s">
        <v>4947</v>
      </c>
      <c r="D1023" s="6">
        <v>2500</v>
      </c>
      <c r="E1023" s="8">
        <v>3045</v>
      </c>
      <c r="F1023" t="s">
        <v>8218</v>
      </c>
      <c r="G1023" t="s">
        <v>8223</v>
      </c>
      <c r="H1023" t="s">
        <v>8245</v>
      </c>
      <c r="I1023">
        <v>1398988662</v>
      </c>
      <c r="J1023">
        <v>1396396662</v>
      </c>
      <c r="K1023" t="b">
        <v>0</v>
      </c>
      <c r="L1023">
        <v>62</v>
      </c>
      <c r="M1023" t="b">
        <v>1</v>
      </c>
      <c r="N1023" t="s">
        <v>8274</v>
      </c>
      <c r="O1023" t="s">
        <v>8323</v>
      </c>
      <c r="P1023" t="s">
        <v>8324</v>
      </c>
      <c r="Q1023">
        <f t="shared" si="91"/>
        <v>122</v>
      </c>
      <c r="R1023">
        <f t="shared" si="90"/>
        <v>49.11</v>
      </c>
      <c r="S1023" s="12">
        <f t="shared" si="92"/>
        <v>41730.998402777775</v>
      </c>
      <c r="T1023" s="12">
        <f t="shared" si="93"/>
        <v>41760.998402777775</v>
      </c>
      <c r="U1023">
        <f t="shared" si="94"/>
        <v>2014</v>
      </c>
      <c r="V1023" s="18">
        <f t="shared" si="95"/>
        <v>30</v>
      </c>
    </row>
    <row r="1024" spans="1:22" ht="60" x14ac:dyDescent="0.25">
      <c r="A1024">
        <v>838</v>
      </c>
      <c r="B1024" s="3" t="s">
        <v>839</v>
      </c>
      <c r="C1024" s="3" t="s">
        <v>4948</v>
      </c>
      <c r="D1024" s="6">
        <v>2000</v>
      </c>
      <c r="E1024" s="8">
        <v>2908</v>
      </c>
      <c r="F1024" t="s">
        <v>8218</v>
      </c>
      <c r="G1024" t="s">
        <v>8223</v>
      </c>
      <c r="H1024" t="s">
        <v>8245</v>
      </c>
      <c r="I1024">
        <v>1326835985</v>
      </c>
      <c r="J1024">
        <v>1324243985</v>
      </c>
      <c r="K1024" t="b">
        <v>0</v>
      </c>
      <c r="L1024">
        <v>61</v>
      </c>
      <c r="M1024" t="b">
        <v>1</v>
      </c>
      <c r="N1024" t="s">
        <v>8274</v>
      </c>
      <c r="O1024" t="s">
        <v>8323</v>
      </c>
      <c r="P1024" t="s">
        <v>8324</v>
      </c>
      <c r="Q1024">
        <f t="shared" si="91"/>
        <v>145</v>
      </c>
      <c r="R1024">
        <f t="shared" si="90"/>
        <v>47.67</v>
      </c>
      <c r="S1024" s="12">
        <f t="shared" si="92"/>
        <v>40895.897974537038</v>
      </c>
      <c r="T1024" s="12">
        <f t="shared" si="93"/>
        <v>40925.897974537038</v>
      </c>
      <c r="U1024">
        <f t="shared" si="94"/>
        <v>2011</v>
      </c>
      <c r="V1024" s="18">
        <f t="shared" si="95"/>
        <v>30</v>
      </c>
    </row>
    <row r="1025" spans="1:22" ht="45" x14ac:dyDescent="0.25">
      <c r="A1025">
        <v>839</v>
      </c>
      <c r="B1025" s="3" t="s">
        <v>840</v>
      </c>
      <c r="C1025" s="3" t="s">
        <v>4949</v>
      </c>
      <c r="D1025" s="6">
        <v>5000</v>
      </c>
      <c r="E1025" s="8">
        <v>5830.83</v>
      </c>
      <c r="F1025" t="s">
        <v>8218</v>
      </c>
      <c r="G1025" t="s">
        <v>8223</v>
      </c>
      <c r="H1025" t="s">
        <v>8245</v>
      </c>
      <c r="I1025">
        <v>1348337956</v>
      </c>
      <c r="J1025">
        <v>1345745956</v>
      </c>
      <c r="K1025" t="b">
        <v>0</v>
      </c>
      <c r="L1025">
        <v>96</v>
      </c>
      <c r="M1025" t="b">
        <v>1</v>
      </c>
      <c r="N1025" t="s">
        <v>8274</v>
      </c>
      <c r="O1025" t="s">
        <v>8323</v>
      </c>
      <c r="P1025" t="s">
        <v>8324</v>
      </c>
      <c r="Q1025">
        <f t="shared" si="91"/>
        <v>117</v>
      </c>
      <c r="R1025">
        <f t="shared" si="90"/>
        <v>60.74</v>
      </c>
      <c r="S1025" s="12">
        <f t="shared" si="92"/>
        <v>41144.763379629629</v>
      </c>
      <c r="T1025" s="12">
        <f t="shared" si="93"/>
        <v>41174.763379629629</v>
      </c>
      <c r="U1025">
        <f t="shared" si="94"/>
        <v>2012</v>
      </c>
      <c r="V1025" s="18">
        <f t="shared" si="95"/>
        <v>30</v>
      </c>
    </row>
    <row r="1026" spans="1:22" ht="45" x14ac:dyDescent="0.25">
      <c r="A1026">
        <v>840</v>
      </c>
      <c r="B1026" s="3" t="s">
        <v>841</v>
      </c>
      <c r="C1026" s="3" t="s">
        <v>4950</v>
      </c>
      <c r="D1026" s="6">
        <v>10000</v>
      </c>
      <c r="E1026" s="8">
        <v>12041.66</v>
      </c>
      <c r="F1026" t="s">
        <v>8218</v>
      </c>
      <c r="G1026" t="s">
        <v>8223</v>
      </c>
      <c r="H1026" t="s">
        <v>8245</v>
      </c>
      <c r="I1026">
        <v>1474694787</v>
      </c>
      <c r="J1026">
        <v>1472102787</v>
      </c>
      <c r="K1026" t="b">
        <v>0</v>
      </c>
      <c r="L1026">
        <v>190</v>
      </c>
      <c r="M1026" t="b">
        <v>1</v>
      </c>
      <c r="N1026" t="s">
        <v>8275</v>
      </c>
      <c r="O1026" t="s">
        <v>8323</v>
      </c>
      <c r="P1026" t="s">
        <v>8325</v>
      </c>
      <c r="Q1026">
        <f t="shared" si="91"/>
        <v>120</v>
      </c>
      <c r="R1026">
        <f t="shared" ref="R1026:R1089" si="96">IFERROR(ROUND(E1026/L1026,2),0)</f>
        <v>63.38</v>
      </c>
      <c r="S1026" s="12">
        <f t="shared" si="92"/>
        <v>42607.226701388892</v>
      </c>
      <c r="T1026" s="12">
        <f t="shared" si="93"/>
        <v>42637.226701388892</v>
      </c>
      <c r="U1026">
        <f t="shared" si="94"/>
        <v>2016</v>
      </c>
      <c r="V1026" s="18">
        <f t="shared" si="95"/>
        <v>30</v>
      </c>
    </row>
    <row r="1027" spans="1:22" ht="60" x14ac:dyDescent="0.25">
      <c r="A1027">
        <v>841</v>
      </c>
      <c r="B1027" s="3" t="s">
        <v>842</v>
      </c>
      <c r="C1027" s="3" t="s">
        <v>4951</v>
      </c>
      <c r="D1027" s="6">
        <v>5000</v>
      </c>
      <c r="E1027" s="8">
        <v>5066</v>
      </c>
      <c r="F1027" t="s">
        <v>8218</v>
      </c>
      <c r="G1027" t="s">
        <v>8223</v>
      </c>
      <c r="H1027" t="s">
        <v>8245</v>
      </c>
      <c r="I1027">
        <v>1415653663</v>
      </c>
      <c r="J1027">
        <v>1413058063</v>
      </c>
      <c r="K1027" t="b">
        <v>1</v>
      </c>
      <c r="L1027">
        <v>94</v>
      </c>
      <c r="M1027" t="b">
        <v>1</v>
      </c>
      <c r="N1027" t="s">
        <v>8275</v>
      </c>
      <c r="O1027" t="s">
        <v>8323</v>
      </c>
      <c r="P1027" t="s">
        <v>8325</v>
      </c>
      <c r="Q1027">
        <f t="shared" ref="Q1027:Q1090" si="97">ROUND(E1027/D1027*100,0)</f>
        <v>101</v>
      </c>
      <c r="R1027">
        <f t="shared" si="96"/>
        <v>53.89</v>
      </c>
      <c r="S1027" s="12">
        <f t="shared" ref="S1027:S1090" si="98">(((J1027/60)/60)/24)+DATE(1970,1,1)</f>
        <v>41923.838692129626</v>
      </c>
      <c r="T1027" s="12">
        <f t="shared" ref="T1027:T1090" si="99">(((I1027/60)/60)/24)+DATE(1970,1,1)</f>
        <v>41953.88035879629</v>
      </c>
      <c r="U1027">
        <f t="shared" ref="U1027:U1090" si="100">YEAR(S1027)</f>
        <v>2014</v>
      </c>
      <c r="V1027" s="18">
        <f t="shared" ref="V1027:V1090" si="101">(I1027-J1027)/60/60/24</f>
        <v>30.041666666666668</v>
      </c>
    </row>
    <row r="1028" spans="1:22" ht="45" x14ac:dyDescent="0.25">
      <c r="A1028">
        <v>842</v>
      </c>
      <c r="B1028" s="3" t="s">
        <v>843</v>
      </c>
      <c r="C1028" s="3" t="s">
        <v>4952</v>
      </c>
      <c r="D1028" s="6">
        <v>2500</v>
      </c>
      <c r="E1028" s="8">
        <v>2608</v>
      </c>
      <c r="F1028" t="s">
        <v>8218</v>
      </c>
      <c r="G1028" t="s">
        <v>8228</v>
      </c>
      <c r="H1028" t="s">
        <v>8250</v>
      </c>
      <c r="I1028">
        <v>1381723140</v>
      </c>
      <c r="J1028">
        <v>1378735983</v>
      </c>
      <c r="K1028" t="b">
        <v>1</v>
      </c>
      <c r="L1028">
        <v>39</v>
      </c>
      <c r="M1028" t="b">
        <v>1</v>
      </c>
      <c r="N1028" t="s">
        <v>8275</v>
      </c>
      <c r="O1028" t="s">
        <v>8323</v>
      </c>
      <c r="P1028" t="s">
        <v>8325</v>
      </c>
      <c r="Q1028">
        <f t="shared" si="97"/>
        <v>104</v>
      </c>
      <c r="R1028">
        <f t="shared" si="96"/>
        <v>66.87</v>
      </c>
      <c r="S1028" s="12">
        <f t="shared" si="98"/>
        <v>41526.592395833337</v>
      </c>
      <c r="T1028" s="12">
        <f t="shared" si="99"/>
        <v>41561.165972222225</v>
      </c>
      <c r="U1028">
        <f t="shared" si="100"/>
        <v>2013</v>
      </c>
      <c r="V1028" s="18">
        <f t="shared" si="101"/>
        <v>34.573576388888888</v>
      </c>
    </row>
    <row r="1029" spans="1:22" ht="60" x14ac:dyDescent="0.25">
      <c r="A1029">
        <v>843</v>
      </c>
      <c r="B1029" s="3" t="s">
        <v>844</v>
      </c>
      <c r="C1029" s="3" t="s">
        <v>4953</v>
      </c>
      <c r="D1029" s="6">
        <v>3000</v>
      </c>
      <c r="E1029" s="8">
        <v>8014</v>
      </c>
      <c r="F1029" t="s">
        <v>8218</v>
      </c>
      <c r="G1029" t="s">
        <v>8223</v>
      </c>
      <c r="H1029" t="s">
        <v>8245</v>
      </c>
      <c r="I1029">
        <v>1481184000</v>
      </c>
      <c r="J1029">
        <v>1479708680</v>
      </c>
      <c r="K1029" t="b">
        <v>0</v>
      </c>
      <c r="L1029">
        <v>127</v>
      </c>
      <c r="M1029" t="b">
        <v>1</v>
      </c>
      <c r="N1029" t="s">
        <v>8275</v>
      </c>
      <c r="O1029" t="s">
        <v>8323</v>
      </c>
      <c r="P1029" t="s">
        <v>8325</v>
      </c>
      <c r="Q1029">
        <f t="shared" si="97"/>
        <v>267</v>
      </c>
      <c r="R1029">
        <f t="shared" si="96"/>
        <v>63.1</v>
      </c>
      <c r="S1029" s="12">
        <f t="shared" si="98"/>
        <v>42695.257870370369</v>
      </c>
      <c r="T1029" s="12">
        <f t="shared" si="99"/>
        <v>42712.333333333328</v>
      </c>
      <c r="U1029">
        <f t="shared" si="100"/>
        <v>2016</v>
      </c>
      <c r="V1029" s="18">
        <f t="shared" si="101"/>
        <v>17.075462962962963</v>
      </c>
    </row>
    <row r="1030" spans="1:22" ht="60" x14ac:dyDescent="0.25">
      <c r="A1030">
        <v>844</v>
      </c>
      <c r="B1030" s="3" t="s">
        <v>845</v>
      </c>
      <c r="C1030" s="3" t="s">
        <v>4954</v>
      </c>
      <c r="D1030" s="6">
        <v>3000</v>
      </c>
      <c r="E1030" s="8">
        <v>5824</v>
      </c>
      <c r="F1030" t="s">
        <v>8218</v>
      </c>
      <c r="G1030" t="s">
        <v>8223</v>
      </c>
      <c r="H1030" t="s">
        <v>8245</v>
      </c>
      <c r="I1030">
        <v>1414817940</v>
      </c>
      <c r="J1030">
        <v>1411489552</v>
      </c>
      <c r="K1030" t="b">
        <v>1</v>
      </c>
      <c r="L1030">
        <v>159</v>
      </c>
      <c r="M1030" t="b">
        <v>1</v>
      </c>
      <c r="N1030" t="s">
        <v>8275</v>
      </c>
      <c r="O1030" t="s">
        <v>8323</v>
      </c>
      <c r="P1030" t="s">
        <v>8325</v>
      </c>
      <c r="Q1030">
        <f t="shared" si="97"/>
        <v>194</v>
      </c>
      <c r="R1030">
        <f t="shared" si="96"/>
        <v>36.630000000000003</v>
      </c>
      <c r="S1030" s="12">
        <f t="shared" si="98"/>
        <v>41905.684629629628</v>
      </c>
      <c r="T1030" s="12">
        <f t="shared" si="99"/>
        <v>41944.207638888889</v>
      </c>
      <c r="U1030">
        <f t="shared" si="100"/>
        <v>2014</v>
      </c>
      <c r="V1030" s="18">
        <f t="shared" si="101"/>
        <v>38.523009259259261</v>
      </c>
    </row>
    <row r="1031" spans="1:22" ht="45" x14ac:dyDescent="0.25">
      <c r="A1031">
        <v>845</v>
      </c>
      <c r="B1031" s="3" t="s">
        <v>846</v>
      </c>
      <c r="C1031" s="3" t="s">
        <v>4955</v>
      </c>
      <c r="D1031" s="6">
        <v>5000</v>
      </c>
      <c r="E1031" s="8">
        <v>6019.01</v>
      </c>
      <c r="F1031" t="s">
        <v>8218</v>
      </c>
      <c r="G1031" t="s">
        <v>8223</v>
      </c>
      <c r="H1031" t="s">
        <v>8245</v>
      </c>
      <c r="I1031">
        <v>1473047940</v>
      </c>
      <c r="J1031">
        <v>1469595396</v>
      </c>
      <c r="K1031" t="b">
        <v>0</v>
      </c>
      <c r="L1031">
        <v>177</v>
      </c>
      <c r="M1031" t="b">
        <v>1</v>
      </c>
      <c r="N1031" t="s">
        <v>8275</v>
      </c>
      <c r="O1031" t="s">
        <v>8323</v>
      </c>
      <c r="P1031" t="s">
        <v>8325</v>
      </c>
      <c r="Q1031">
        <f t="shared" si="97"/>
        <v>120</v>
      </c>
      <c r="R1031">
        <f t="shared" si="96"/>
        <v>34.01</v>
      </c>
      <c r="S1031" s="12">
        <f t="shared" si="98"/>
        <v>42578.205972222218</v>
      </c>
      <c r="T1031" s="12">
        <f t="shared" si="99"/>
        <v>42618.165972222225</v>
      </c>
      <c r="U1031">
        <f t="shared" si="100"/>
        <v>2016</v>
      </c>
      <c r="V1031" s="18">
        <f t="shared" si="101"/>
        <v>39.96</v>
      </c>
    </row>
    <row r="1032" spans="1:22" ht="45" x14ac:dyDescent="0.25">
      <c r="A1032">
        <v>846</v>
      </c>
      <c r="B1032" s="3" t="s">
        <v>847</v>
      </c>
      <c r="C1032" s="3" t="s">
        <v>4956</v>
      </c>
      <c r="D1032" s="6">
        <v>1100</v>
      </c>
      <c r="E1032" s="8">
        <v>1342.01</v>
      </c>
      <c r="F1032" t="s">
        <v>8218</v>
      </c>
      <c r="G1032" t="s">
        <v>8224</v>
      </c>
      <c r="H1032" t="s">
        <v>8246</v>
      </c>
      <c r="I1032">
        <v>1394460000</v>
      </c>
      <c r="J1032">
        <v>1393233855</v>
      </c>
      <c r="K1032" t="b">
        <v>0</v>
      </c>
      <c r="L1032">
        <v>47</v>
      </c>
      <c r="M1032" t="b">
        <v>1</v>
      </c>
      <c r="N1032" t="s">
        <v>8275</v>
      </c>
      <c r="O1032" t="s">
        <v>8323</v>
      </c>
      <c r="P1032" t="s">
        <v>8325</v>
      </c>
      <c r="Q1032">
        <f t="shared" si="97"/>
        <v>122</v>
      </c>
      <c r="R1032">
        <f t="shared" si="96"/>
        <v>28.55</v>
      </c>
      <c r="S1032" s="12">
        <f t="shared" si="98"/>
        <v>41694.391840277778</v>
      </c>
      <c r="T1032" s="12">
        <f t="shared" si="99"/>
        <v>41708.583333333336</v>
      </c>
      <c r="U1032">
        <f t="shared" si="100"/>
        <v>2014</v>
      </c>
      <c r="V1032" s="18">
        <f t="shared" si="101"/>
        <v>14.191493055555556</v>
      </c>
    </row>
    <row r="1033" spans="1:22" ht="30" x14ac:dyDescent="0.25">
      <c r="A1033">
        <v>847</v>
      </c>
      <c r="B1033" s="3" t="s">
        <v>848</v>
      </c>
      <c r="C1033" s="3" t="s">
        <v>4957</v>
      </c>
      <c r="D1033" s="6">
        <v>10</v>
      </c>
      <c r="E1033" s="8">
        <v>10</v>
      </c>
      <c r="F1033" t="s">
        <v>8218</v>
      </c>
      <c r="G1033" t="s">
        <v>8223</v>
      </c>
      <c r="H1033" t="s">
        <v>8245</v>
      </c>
      <c r="I1033">
        <v>1436555376</v>
      </c>
      <c r="J1033">
        <v>1433963376</v>
      </c>
      <c r="K1033" t="b">
        <v>0</v>
      </c>
      <c r="L1033">
        <v>1</v>
      </c>
      <c r="M1033" t="b">
        <v>1</v>
      </c>
      <c r="N1033" t="s">
        <v>8275</v>
      </c>
      <c r="O1033" t="s">
        <v>8323</v>
      </c>
      <c r="P1033" t="s">
        <v>8325</v>
      </c>
      <c r="Q1033">
        <f t="shared" si="97"/>
        <v>100</v>
      </c>
      <c r="R1033">
        <f t="shared" si="96"/>
        <v>10</v>
      </c>
      <c r="S1033" s="12">
        <f t="shared" si="98"/>
        <v>42165.79833333334</v>
      </c>
      <c r="T1033" s="12">
        <f t="shared" si="99"/>
        <v>42195.79833333334</v>
      </c>
      <c r="U1033">
        <f t="shared" si="100"/>
        <v>2015</v>
      </c>
      <c r="V1033" s="18">
        <f t="shared" si="101"/>
        <v>30</v>
      </c>
    </row>
    <row r="1034" spans="1:22" ht="45" x14ac:dyDescent="0.25">
      <c r="A1034">
        <v>848</v>
      </c>
      <c r="B1034" s="3" t="s">
        <v>849</v>
      </c>
      <c r="C1034" s="3" t="s">
        <v>4958</v>
      </c>
      <c r="D1034" s="6">
        <v>300</v>
      </c>
      <c r="E1034" s="8">
        <v>300</v>
      </c>
      <c r="F1034" t="s">
        <v>8218</v>
      </c>
      <c r="G1034" t="s">
        <v>8223</v>
      </c>
      <c r="H1034" t="s">
        <v>8245</v>
      </c>
      <c r="I1034">
        <v>1429038033</v>
      </c>
      <c r="J1034">
        <v>1426446033</v>
      </c>
      <c r="K1034" t="b">
        <v>0</v>
      </c>
      <c r="L1034">
        <v>16</v>
      </c>
      <c r="M1034" t="b">
        <v>1</v>
      </c>
      <c r="N1034" t="s">
        <v>8275</v>
      </c>
      <c r="O1034" t="s">
        <v>8323</v>
      </c>
      <c r="P1034" t="s">
        <v>8325</v>
      </c>
      <c r="Q1034">
        <f t="shared" si="97"/>
        <v>100</v>
      </c>
      <c r="R1034">
        <f t="shared" si="96"/>
        <v>18.75</v>
      </c>
      <c r="S1034" s="12">
        <f t="shared" si="98"/>
        <v>42078.792048611111</v>
      </c>
      <c r="T1034" s="12">
        <f t="shared" si="99"/>
        <v>42108.792048611111</v>
      </c>
      <c r="U1034">
        <f t="shared" si="100"/>
        <v>2015</v>
      </c>
      <c r="V1034" s="18">
        <f t="shared" si="101"/>
        <v>30</v>
      </c>
    </row>
    <row r="1035" spans="1:22" ht="60" x14ac:dyDescent="0.25">
      <c r="A1035">
        <v>849</v>
      </c>
      <c r="B1035" s="3" t="s">
        <v>850</v>
      </c>
      <c r="C1035" s="3" t="s">
        <v>4959</v>
      </c>
      <c r="D1035" s="6">
        <v>4000</v>
      </c>
      <c r="E1035" s="8">
        <v>4796</v>
      </c>
      <c r="F1035" t="s">
        <v>8218</v>
      </c>
      <c r="G1035" t="s">
        <v>8223</v>
      </c>
      <c r="H1035" t="s">
        <v>8245</v>
      </c>
      <c r="I1035">
        <v>1426473264</v>
      </c>
      <c r="J1035">
        <v>1424057664</v>
      </c>
      <c r="K1035" t="b">
        <v>0</v>
      </c>
      <c r="L1035">
        <v>115</v>
      </c>
      <c r="M1035" t="b">
        <v>1</v>
      </c>
      <c r="N1035" t="s">
        <v>8275</v>
      </c>
      <c r="O1035" t="s">
        <v>8323</v>
      </c>
      <c r="P1035" t="s">
        <v>8325</v>
      </c>
      <c r="Q1035">
        <f t="shared" si="97"/>
        <v>120</v>
      </c>
      <c r="R1035">
        <f t="shared" si="96"/>
        <v>41.7</v>
      </c>
      <c r="S1035" s="12">
        <f t="shared" si="98"/>
        <v>42051.148888888885</v>
      </c>
      <c r="T1035" s="12">
        <f t="shared" si="99"/>
        <v>42079.107222222221</v>
      </c>
      <c r="U1035">
        <f t="shared" si="100"/>
        <v>2015</v>
      </c>
      <c r="V1035" s="18">
        <f t="shared" si="101"/>
        <v>27.958333333333332</v>
      </c>
    </row>
    <row r="1036" spans="1:22" ht="45" x14ac:dyDescent="0.25">
      <c r="A1036">
        <v>850</v>
      </c>
      <c r="B1036" s="3" t="s">
        <v>851</v>
      </c>
      <c r="C1036" s="3" t="s">
        <v>4960</v>
      </c>
      <c r="D1036" s="6">
        <v>4000</v>
      </c>
      <c r="E1036" s="8">
        <v>6207</v>
      </c>
      <c r="F1036" t="s">
        <v>8218</v>
      </c>
      <c r="G1036" t="s">
        <v>8223</v>
      </c>
      <c r="H1036" t="s">
        <v>8245</v>
      </c>
      <c r="I1036">
        <v>1461560340</v>
      </c>
      <c r="J1036">
        <v>1458762717</v>
      </c>
      <c r="K1036" t="b">
        <v>0</v>
      </c>
      <c r="L1036">
        <v>133</v>
      </c>
      <c r="M1036" t="b">
        <v>1</v>
      </c>
      <c r="N1036" t="s">
        <v>8275</v>
      </c>
      <c r="O1036" t="s">
        <v>8323</v>
      </c>
      <c r="P1036" t="s">
        <v>8325</v>
      </c>
      <c r="Q1036">
        <f t="shared" si="97"/>
        <v>155</v>
      </c>
      <c r="R1036">
        <f t="shared" si="96"/>
        <v>46.67</v>
      </c>
      <c r="S1036" s="12">
        <f t="shared" si="98"/>
        <v>42452.827743055561</v>
      </c>
      <c r="T1036" s="12">
        <f t="shared" si="99"/>
        <v>42485.207638888889</v>
      </c>
      <c r="U1036">
        <f t="shared" si="100"/>
        <v>2016</v>
      </c>
      <c r="V1036" s="18">
        <f t="shared" si="101"/>
        <v>32.379895833333336</v>
      </c>
    </row>
    <row r="1037" spans="1:22" ht="45" x14ac:dyDescent="0.25">
      <c r="A1037">
        <v>851</v>
      </c>
      <c r="B1037" s="3" t="s">
        <v>852</v>
      </c>
      <c r="C1037" s="3" t="s">
        <v>4961</v>
      </c>
      <c r="D1037" s="6">
        <v>2000</v>
      </c>
      <c r="E1037" s="8">
        <v>2609</v>
      </c>
      <c r="F1037" t="s">
        <v>8218</v>
      </c>
      <c r="G1037" t="s">
        <v>8229</v>
      </c>
      <c r="H1037" t="s">
        <v>8248</v>
      </c>
      <c r="I1037">
        <v>1469994300</v>
      </c>
      <c r="J1037">
        <v>1464815253</v>
      </c>
      <c r="K1037" t="b">
        <v>0</v>
      </c>
      <c r="L1037">
        <v>70</v>
      </c>
      <c r="M1037" t="b">
        <v>1</v>
      </c>
      <c r="N1037" t="s">
        <v>8275</v>
      </c>
      <c r="O1037" t="s">
        <v>8323</v>
      </c>
      <c r="P1037" t="s">
        <v>8325</v>
      </c>
      <c r="Q1037">
        <f t="shared" si="97"/>
        <v>130</v>
      </c>
      <c r="R1037">
        <f t="shared" si="96"/>
        <v>37.270000000000003</v>
      </c>
      <c r="S1037" s="12">
        <f t="shared" si="98"/>
        <v>42522.880243055552</v>
      </c>
      <c r="T1037" s="12">
        <f t="shared" si="99"/>
        <v>42582.822916666672</v>
      </c>
      <c r="U1037">
        <f t="shared" si="100"/>
        <v>2016</v>
      </c>
      <c r="V1037" s="18">
        <f t="shared" si="101"/>
        <v>59.942673611111111</v>
      </c>
    </row>
    <row r="1038" spans="1:22" ht="30" x14ac:dyDescent="0.25">
      <c r="A1038">
        <v>852</v>
      </c>
      <c r="B1038" s="3" t="s">
        <v>853</v>
      </c>
      <c r="C1038" s="3" t="s">
        <v>4962</v>
      </c>
      <c r="D1038" s="6">
        <v>3500</v>
      </c>
      <c r="E1038" s="8">
        <v>3674</v>
      </c>
      <c r="F1038" t="s">
        <v>8218</v>
      </c>
      <c r="G1038" t="s">
        <v>8223</v>
      </c>
      <c r="H1038" t="s">
        <v>8245</v>
      </c>
      <c r="I1038">
        <v>1477342800</v>
      </c>
      <c r="J1038">
        <v>1476386395</v>
      </c>
      <c r="K1038" t="b">
        <v>0</v>
      </c>
      <c r="L1038">
        <v>62</v>
      </c>
      <c r="M1038" t="b">
        <v>1</v>
      </c>
      <c r="N1038" t="s">
        <v>8275</v>
      </c>
      <c r="O1038" t="s">
        <v>8323</v>
      </c>
      <c r="P1038" t="s">
        <v>8325</v>
      </c>
      <c r="Q1038">
        <f t="shared" si="97"/>
        <v>105</v>
      </c>
      <c r="R1038">
        <f t="shared" si="96"/>
        <v>59.26</v>
      </c>
      <c r="S1038" s="12">
        <f t="shared" si="98"/>
        <v>42656.805497685185</v>
      </c>
      <c r="T1038" s="12">
        <f t="shared" si="99"/>
        <v>42667.875</v>
      </c>
      <c r="U1038">
        <f t="shared" si="100"/>
        <v>2016</v>
      </c>
      <c r="V1038" s="18">
        <f t="shared" si="101"/>
        <v>11.069502314814814</v>
      </c>
    </row>
    <row r="1039" spans="1:22" ht="45" x14ac:dyDescent="0.25">
      <c r="A1039">
        <v>853</v>
      </c>
      <c r="B1039" s="3" t="s">
        <v>854</v>
      </c>
      <c r="C1039" s="3" t="s">
        <v>4963</v>
      </c>
      <c r="D1039" s="6">
        <v>300</v>
      </c>
      <c r="E1039" s="8">
        <v>300</v>
      </c>
      <c r="F1039" t="s">
        <v>8218</v>
      </c>
      <c r="G1039" t="s">
        <v>8223</v>
      </c>
      <c r="H1039" t="s">
        <v>8245</v>
      </c>
      <c r="I1039">
        <v>1424116709</v>
      </c>
      <c r="J1039">
        <v>1421524709</v>
      </c>
      <c r="K1039" t="b">
        <v>0</v>
      </c>
      <c r="L1039">
        <v>10</v>
      </c>
      <c r="M1039" t="b">
        <v>1</v>
      </c>
      <c r="N1039" t="s">
        <v>8275</v>
      </c>
      <c r="O1039" t="s">
        <v>8323</v>
      </c>
      <c r="P1039" t="s">
        <v>8325</v>
      </c>
      <c r="Q1039">
        <f t="shared" si="97"/>
        <v>100</v>
      </c>
      <c r="R1039">
        <f t="shared" si="96"/>
        <v>30</v>
      </c>
      <c r="S1039" s="12">
        <f t="shared" si="98"/>
        <v>42021.832280092596</v>
      </c>
      <c r="T1039" s="12">
        <f t="shared" si="99"/>
        <v>42051.832280092596</v>
      </c>
      <c r="U1039">
        <f t="shared" si="100"/>
        <v>2015</v>
      </c>
      <c r="V1039" s="18">
        <f t="shared" si="101"/>
        <v>30</v>
      </c>
    </row>
    <row r="1040" spans="1:22" ht="45" x14ac:dyDescent="0.25">
      <c r="A1040">
        <v>854</v>
      </c>
      <c r="B1040" s="3" t="s">
        <v>855</v>
      </c>
      <c r="C1040" s="3" t="s">
        <v>4964</v>
      </c>
      <c r="D1040" s="6">
        <v>27800</v>
      </c>
      <c r="E1040" s="8">
        <v>32865.300000000003</v>
      </c>
      <c r="F1040" t="s">
        <v>8218</v>
      </c>
      <c r="G1040" t="s">
        <v>8223</v>
      </c>
      <c r="H1040" t="s">
        <v>8245</v>
      </c>
      <c r="I1040">
        <v>1482901546</v>
      </c>
      <c r="J1040">
        <v>1480309546</v>
      </c>
      <c r="K1040" t="b">
        <v>0</v>
      </c>
      <c r="L1040">
        <v>499</v>
      </c>
      <c r="M1040" t="b">
        <v>1</v>
      </c>
      <c r="N1040" t="s">
        <v>8275</v>
      </c>
      <c r="O1040" t="s">
        <v>8323</v>
      </c>
      <c r="P1040" t="s">
        <v>8325</v>
      </c>
      <c r="Q1040">
        <f t="shared" si="97"/>
        <v>118</v>
      </c>
      <c r="R1040">
        <f t="shared" si="96"/>
        <v>65.86</v>
      </c>
      <c r="S1040" s="12">
        <f t="shared" si="98"/>
        <v>42702.212337962963</v>
      </c>
      <c r="T1040" s="12">
        <f t="shared" si="99"/>
        <v>42732.212337962963</v>
      </c>
      <c r="U1040">
        <f t="shared" si="100"/>
        <v>2016</v>
      </c>
      <c r="V1040" s="18">
        <f t="shared" si="101"/>
        <v>30</v>
      </c>
    </row>
    <row r="1041" spans="1:22" ht="45" x14ac:dyDescent="0.25">
      <c r="A1041">
        <v>855</v>
      </c>
      <c r="B1041" s="3" t="s">
        <v>856</v>
      </c>
      <c r="C1041" s="3" t="s">
        <v>4965</v>
      </c>
      <c r="D1041" s="6">
        <v>1450</v>
      </c>
      <c r="E1041" s="8">
        <v>1500</v>
      </c>
      <c r="F1041" t="s">
        <v>8218</v>
      </c>
      <c r="G1041" t="s">
        <v>8223</v>
      </c>
      <c r="H1041" t="s">
        <v>8245</v>
      </c>
      <c r="I1041">
        <v>1469329217</v>
      </c>
      <c r="J1041">
        <v>1466737217</v>
      </c>
      <c r="K1041" t="b">
        <v>0</v>
      </c>
      <c r="L1041">
        <v>47</v>
      </c>
      <c r="M1041" t="b">
        <v>1</v>
      </c>
      <c r="N1041" t="s">
        <v>8275</v>
      </c>
      <c r="O1041" t="s">
        <v>8323</v>
      </c>
      <c r="P1041" t="s">
        <v>8325</v>
      </c>
      <c r="Q1041">
        <f t="shared" si="97"/>
        <v>103</v>
      </c>
      <c r="R1041">
        <f t="shared" si="96"/>
        <v>31.91</v>
      </c>
      <c r="S1041" s="12">
        <f t="shared" si="98"/>
        <v>42545.125196759262</v>
      </c>
      <c r="T1041" s="12">
        <f t="shared" si="99"/>
        <v>42575.125196759262</v>
      </c>
      <c r="U1041">
        <f t="shared" si="100"/>
        <v>2016</v>
      </c>
      <c r="V1041" s="18">
        <f t="shared" si="101"/>
        <v>30</v>
      </c>
    </row>
    <row r="1042" spans="1:22" ht="60" x14ac:dyDescent="0.25">
      <c r="A1042">
        <v>856</v>
      </c>
      <c r="B1042" s="3" t="s">
        <v>857</v>
      </c>
      <c r="C1042" s="3" t="s">
        <v>4966</v>
      </c>
      <c r="D1042" s="6">
        <v>250</v>
      </c>
      <c r="E1042" s="8">
        <v>545</v>
      </c>
      <c r="F1042" t="s">
        <v>8218</v>
      </c>
      <c r="G1042" t="s">
        <v>8235</v>
      </c>
      <c r="H1042" t="s">
        <v>8248</v>
      </c>
      <c r="I1042">
        <v>1477422000</v>
      </c>
      <c r="J1042">
        <v>1472282956</v>
      </c>
      <c r="K1042" t="b">
        <v>0</v>
      </c>
      <c r="L1042">
        <v>28</v>
      </c>
      <c r="M1042" t="b">
        <v>1</v>
      </c>
      <c r="N1042" t="s">
        <v>8275</v>
      </c>
      <c r="O1042" t="s">
        <v>8323</v>
      </c>
      <c r="P1042" t="s">
        <v>8325</v>
      </c>
      <c r="Q1042">
        <f t="shared" si="97"/>
        <v>218</v>
      </c>
      <c r="R1042">
        <f t="shared" si="96"/>
        <v>19.46</v>
      </c>
      <c r="S1042" s="12">
        <f t="shared" si="98"/>
        <v>42609.311990740738</v>
      </c>
      <c r="T1042" s="12">
        <f t="shared" si="99"/>
        <v>42668.791666666672</v>
      </c>
      <c r="U1042">
        <f t="shared" si="100"/>
        <v>2016</v>
      </c>
      <c r="V1042" s="18">
        <f t="shared" si="101"/>
        <v>59.479675925925932</v>
      </c>
    </row>
    <row r="1043" spans="1:22" ht="45" x14ac:dyDescent="0.25">
      <c r="A1043">
        <v>857</v>
      </c>
      <c r="B1043" s="3" t="s">
        <v>858</v>
      </c>
      <c r="C1043" s="3" t="s">
        <v>4967</v>
      </c>
      <c r="D1043" s="6">
        <v>1200</v>
      </c>
      <c r="E1043" s="8">
        <v>1200</v>
      </c>
      <c r="F1043" t="s">
        <v>8218</v>
      </c>
      <c r="G1043" t="s">
        <v>8226</v>
      </c>
      <c r="H1043" t="s">
        <v>8248</v>
      </c>
      <c r="I1043">
        <v>1448463431</v>
      </c>
      <c r="J1043">
        <v>1444831031</v>
      </c>
      <c r="K1043" t="b">
        <v>0</v>
      </c>
      <c r="L1043">
        <v>24</v>
      </c>
      <c r="M1043" t="b">
        <v>1</v>
      </c>
      <c r="N1043" t="s">
        <v>8275</v>
      </c>
      <c r="O1043" t="s">
        <v>8323</v>
      </c>
      <c r="P1043" t="s">
        <v>8325</v>
      </c>
      <c r="Q1043">
        <f t="shared" si="97"/>
        <v>100</v>
      </c>
      <c r="R1043">
        <f t="shared" si="96"/>
        <v>50</v>
      </c>
      <c r="S1043" s="12">
        <f t="shared" si="98"/>
        <v>42291.581377314811</v>
      </c>
      <c r="T1043" s="12">
        <f t="shared" si="99"/>
        <v>42333.623043981483</v>
      </c>
      <c r="U1043">
        <f t="shared" si="100"/>
        <v>2015</v>
      </c>
      <c r="V1043" s="18">
        <f t="shared" si="101"/>
        <v>42.041666666666664</v>
      </c>
    </row>
    <row r="1044" spans="1:22" ht="60" x14ac:dyDescent="0.25">
      <c r="A1044">
        <v>858</v>
      </c>
      <c r="B1044" s="3" t="s">
        <v>859</v>
      </c>
      <c r="C1044" s="3" t="s">
        <v>4968</v>
      </c>
      <c r="D1044" s="6">
        <v>1200</v>
      </c>
      <c r="E1044" s="8">
        <v>1728.07</v>
      </c>
      <c r="F1044" t="s">
        <v>8218</v>
      </c>
      <c r="G1044" t="s">
        <v>8224</v>
      </c>
      <c r="H1044" t="s">
        <v>8246</v>
      </c>
      <c r="I1044">
        <v>1429138740</v>
      </c>
      <c r="J1044">
        <v>1426528418</v>
      </c>
      <c r="K1044" t="b">
        <v>0</v>
      </c>
      <c r="L1044">
        <v>76</v>
      </c>
      <c r="M1044" t="b">
        <v>1</v>
      </c>
      <c r="N1044" t="s">
        <v>8275</v>
      </c>
      <c r="O1044" t="s">
        <v>8323</v>
      </c>
      <c r="P1044" t="s">
        <v>8325</v>
      </c>
      <c r="Q1044">
        <f t="shared" si="97"/>
        <v>144</v>
      </c>
      <c r="R1044">
        <f t="shared" si="96"/>
        <v>22.74</v>
      </c>
      <c r="S1044" s="12">
        <f t="shared" si="98"/>
        <v>42079.745578703703</v>
      </c>
      <c r="T1044" s="12">
        <f t="shared" si="99"/>
        <v>42109.957638888889</v>
      </c>
      <c r="U1044">
        <f t="shared" si="100"/>
        <v>2015</v>
      </c>
      <c r="V1044" s="18">
        <f t="shared" si="101"/>
        <v>30.212060185185184</v>
      </c>
    </row>
    <row r="1045" spans="1:22" ht="45" x14ac:dyDescent="0.25">
      <c r="A1045">
        <v>859</v>
      </c>
      <c r="B1045" s="3" t="s">
        <v>860</v>
      </c>
      <c r="C1045" s="3" t="s">
        <v>4969</v>
      </c>
      <c r="D1045" s="6">
        <v>4000</v>
      </c>
      <c r="E1045" s="8">
        <v>4187</v>
      </c>
      <c r="F1045" t="s">
        <v>8218</v>
      </c>
      <c r="G1045" t="s">
        <v>8223</v>
      </c>
      <c r="H1045" t="s">
        <v>8245</v>
      </c>
      <c r="I1045">
        <v>1433376000</v>
      </c>
      <c r="J1045">
        <v>1430768468</v>
      </c>
      <c r="K1045" t="b">
        <v>0</v>
      </c>
      <c r="L1045">
        <v>98</v>
      </c>
      <c r="M1045" t="b">
        <v>1</v>
      </c>
      <c r="N1045" t="s">
        <v>8275</v>
      </c>
      <c r="O1045" t="s">
        <v>8323</v>
      </c>
      <c r="P1045" t="s">
        <v>8325</v>
      </c>
      <c r="Q1045">
        <f t="shared" si="97"/>
        <v>105</v>
      </c>
      <c r="R1045">
        <f t="shared" si="96"/>
        <v>42.72</v>
      </c>
      <c r="S1045" s="12">
        <f t="shared" si="98"/>
        <v>42128.820231481484</v>
      </c>
      <c r="T1045" s="12">
        <f t="shared" si="99"/>
        <v>42159</v>
      </c>
      <c r="U1045">
        <f t="shared" si="100"/>
        <v>2015</v>
      </c>
      <c r="V1045" s="18">
        <f t="shared" si="101"/>
        <v>30.179768518518518</v>
      </c>
    </row>
    <row r="1046" spans="1:22" ht="60" x14ac:dyDescent="0.25">
      <c r="A1046">
        <v>860</v>
      </c>
      <c r="B1046" s="3" t="s">
        <v>861</v>
      </c>
      <c r="C1046" s="3" t="s">
        <v>4970</v>
      </c>
      <c r="D1046" s="6">
        <v>14000</v>
      </c>
      <c r="E1046" s="8">
        <v>2540</v>
      </c>
      <c r="F1046" t="s">
        <v>8220</v>
      </c>
      <c r="G1046" t="s">
        <v>8223</v>
      </c>
      <c r="H1046" t="s">
        <v>8245</v>
      </c>
      <c r="I1046">
        <v>1385123713</v>
      </c>
      <c r="J1046">
        <v>1382528113</v>
      </c>
      <c r="K1046" t="b">
        <v>0</v>
      </c>
      <c r="L1046">
        <v>48</v>
      </c>
      <c r="M1046" t="b">
        <v>0</v>
      </c>
      <c r="N1046" t="s">
        <v>8276</v>
      </c>
      <c r="O1046" t="s">
        <v>8323</v>
      </c>
      <c r="P1046" t="s">
        <v>8326</v>
      </c>
      <c r="Q1046">
        <f t="shared" si="97"/>
        <v>18</v>
      </c>
      <c r="R1046">
        <f t="shared" si="96"/>
        <v>52.92</v>
      </c>
      <c r="S1046" s="12">
        <f t="shared" si="98"/>
        <v>41570.482789351852</v>
      </c>
      <c r="T1046" s="12">
        <f t="shared" si="99"/>
        <v>41600.524456018517</v>
      </c>
      <c r="U1046">
        <f t="shared" si="100"/>
        <v>2013</v>
      </c>
      <c r="V1046" s="18">
        <f t="shared" si="101"/>
        <v>30.041666666666668</v>
      </c>
    </row>
    <row r="1047" spans="1:22" ht="45" x14ac:dyDescent="0.25">
      <c r="A1047">
        <v>861</v>
      </c>
      <c r="B1047" s="3" t="s">
        <v>862</v>
      </c>
      <c r="C1047" s="3" t="s">
        <v>4971</v>
      </c>
      <c r="D1047" s="6">
        <v>4500</v>
      </c>
      <c r="E1047" s="8">
        <v>101</v>
      </c>
      <c r="F1047" t="s">
        <v>8220</v>
      </c>
      <c r="G1047" t="s">
        <v>8223</v>
      </c>
      <c r="H1047" t="s">
        <v>8245</v>
      </c>
      <c r="I1047">
        <v>1474067404</v>
      </c>
      <c r="J1047">
        <v>1471475404</v>
      </c>
      <c r="K1047" t="b">
        <v>0</v>
      </c>
      <c r="L1047">
        <v>2</v>
      </c>
      <c r="M1047" t="b">
        <v>0</v>
      </c>
      <c r="N1047" t="s">
        <v>8276</v>
      </c>
      <c r="O1047" t="s">
        <v>8323</v>
      </c>
      <c r="P1047" t="s">
        <v>8326</v>
      </c>
      <c r="Q1047">
        <f t="shared" si="97"/>
        <v>2</v>
      </c>
      <c r="R1047">
        <f t="shared" si="96"/>
        <v>50.5</v>
      </c>
      <c r="S1047" s="12">
        <f t="shared" si="98"/>
        <v>42599.965324074074</v>
      </c>
      <c r="T1047" s="12">
        <f t="shared" si="99"/>
        <v>42629.965324074074</v>
      </c>
      <c r="U1047">
        <f t="shared" si="100"/>
        <v>2016</v>
      </c>
      <c r="V1047" s="18">
        <f t="shared" si="101"/>
        <v>30</v>
      </c>
    </row>
    <row r="1048" spans="1:22" ht="45" x14ac:dyDescent="0.25">
      <c r="A1048">
        <v>862</v>
      </c>
      <c r="B1048" s="3" t="s">
        <v>863</v>
      </c>
      <c r="C1048" s="3" t="s">
        <v>4972</v>
      </c>
      <c r="D1048" s="6">
        <v>50000</v>
      </c>
      <c r="E1048" s="8">
        <v>170</v>
      </c>
      <c r="F1048" t="s">
        <v>8220</v>
      </c>
      <c r="G1048" t="s">
        <v>8224</v>
      </c>
      <c r="H1048" t="s">
        <v>8246</v>
      </c>
      <c r="I1048">
        <v>1384179548</v>
      </c>
      <c r="J1048">
        <v>1381583948</v>
      </c>
      <c r="K1048" t="b">
        <v>0</v>
      </c>
      <c r="L1048">
        <v>4</v>
      </c>
      <c r="M1048" t="b">
        <v>0</v>
      </c>
      <c r="N1048" t="s">
        <v>8276</v>
      </c>
      <c r="O1048" t="s">
        <v>8323</v>
      </c>
      <c r="P1048" t="s">
        <v>8326</v>
      </c>
      <c r="Q1048">
        <f t="shared" si="97"/>
        <v>0</v>
      </c>
      <c r="R1048">
        <f t="shared" si="96"/>
        <v>42.5</v>
      </c>
      <c r="S1048" s="12">
        <f t="shared" si="98"/>
        <v>41559.5549537037</v>
      </c>
      <c r="T1048" s="12">
        <f t="shared" si="99"/>
        <v>41589.596620370372</v>
      </c>
      <c r="U1048">
        <f t="shared" si="100"/>
        <v>2013</v>
      </c>
      <c r="V1048" s="18">
        <f t="shared" si="101"/>
        <v>30.041666666666668</v>
      </c>
    </row>
    <row r="1049" spans="1:22" ht="45" x14ac:dyDescent="0.25">
      <c r="A1049">
        <v>863</v>
      </c>
      <c r="B1049" s="3" t="s">
        <v>864</v>
      </c>
      <c r="C1049" s="3" t="s">
        <v>4973</v>
      </c>
      <c r="D1049" s="6">
        <v>2000</v>
      </c>
      <c r="E1049" s="8">
        <v>90</v>
      </c>
      <c r="F1049" t="s">
        <v>8220</v>
      </c>
      <c r="G1049" t="s">
        <v>8223</v>
      </c>
      <c r="H1049" t="s">
        <v>8245</v>
      </c>
      <c r="I1049">
        <v>1329014966</v>
      </c>
      <c r="J1049">
        <v>1326422966</v>
      </c>
      <c r="K1049" t="b">
        <v>0</v>
      </c>
      <c r="L1049">
        <v>5</v>
      </c>
      <c r="M1049" t="b">
        <v>0</v>
      </c>
      <c r="N1049" t="s">
        <v>8276</v>
      </c>
      <c r="O1049" t="s">
        <v>8323</v>
      </c>
      <c r="P1049" t="s">
        <v>8326</v>
      </c>
      <c r="Q1049">
        <f t="shared" si="97"/>
        <v>5</v>
      </c>
      <c r="R1049">
        <f t="shared" si="96"/>
        <v>18</v>
      </c>
      <c r="S1049" s="12">
        <f t="shared" si="98"/>
        <v>40921.117662037039</v>
      </c>
      <c r="T1049" s="12">
        <f t="shared" si="99"/>
        <v>40951.117662037039</v>
      </c>
      <c r="U1049">
        <f t="shared" si="100"/>
        <v>2012</v>
      </c>
      <c r="V1049" s="18">
        <f t="shared" si="101"/>
        <v>30</v>
      </c>
    </row>
    <row r="1050" spans="1:22" ht="45" x14ac:dyDescent="0.25">
      <c r="A1050">
        <v>864</v>
      </c>
      <c r="B1050" s="3" t="s">
        <v>865</v>
      </c>
      <c r="C1050" s="3" t="s">
        <v>4974</v>
      </c>
      <c r="D1050" s="6">
        <v>6500</v>
      </c>
      <c r="E1050" s="8">
        <v>2700</v>
      </c>
      <c r="F1050" t="s">
        <v>8220</v>
      </c>
      <c r="G1050" t="s">
        <v>8223</v>
      </c>
      <c r="H1050" t="s">
        <v>8245</v>
      </c>
      <c r="I1050">
        <v>1381917540</v>
      </c>
      <c r="J1050">
        <v>1379990038</v>
      </c>
      <c r="K1050" t="b">
        <v>0</v>
      </c>
      <c r="L1050">
        <v>79</v>
      </c>
      <c r="M1050" t="b">
        <v>0</v>
      </c>
      <c r="N1050" t="s">
        <v>8276</v>
      </c>
      <c r="O1050" t="s">
        <v>8323</v>
      </c>
      <c r="P1050" t="s">
        <v>8326</v>
      </c>
      <c r="Q1050">
        <f t="shared" si="97"/>
        <v>42</v>
      </c>
      <c r="R1050">
        <f t="shared" si="96"/>
        <v>34.18</v>
      </c>
      <c r="S1050" s="12">
        <f t="shared" si="98"/>
        <v>41541.106921296298</v>
      </c>
      <c r="T1050" s="12">
        <f t="shared" si="99"/>
        <v>41563.415972222225</v>
      </c>
      <c r="U1050">
        <f t="shared" si="100"/>
        <v>2013</v>
      </c>
      <c r="V1050" s="18">
        <f t="shared" si="101"/>
        <v>22.309050925925927</v>
      </c>
    </row>
    <row r="1051" spans="1:22" ht="60" x14ac:dyDescent="0.25">
      <c r="A1051">
        <v>865</v>
      </c>
      <c r="B1051" s="3" t="s">
        <v>866</v>
      </c>
      <c r="C1051" s="3" t="s">
        <v>4975</v>
      </c>
      <c r="D1051" s="6">
        <v>2200</v>
      </c>
      <c r="E1051" s="8">
        <v>45</v>
      </c>
      <c r="F1051" t="s">
        <v>8220</v>
      </c>
      <c r="G1051" t="s">
        <v>8223</v>
      </c>
      <c r="H1051" t="s">
        <v>8245</v>
      </c>
      <c r="I1051">
        <v>1358361197</v>
      </c>
      <c r="J1051">
        <v>1353177197</v>
      </c>
      <c r="K1051" t="b">
        <v>0</v>
      </c>
      <c r="L1051">
        <v>2</v>
      </c>
      <c r="M1051" t="b">
        <v>0</v>
      </c>
      <c r="N1051" t="s">
        <v>8276</v>
      </c>
      <c r="O1051" t="s">
        <v>8323</v>
      </c>
      <c r="P1051" t="s">
        <v>8326</v>
      </c>
      <c r="Q1051">
        <f t="shared" si="97"/>
        <v>2</v>
      </c>
      <c r="R1051">
        <f t="shared" si="96"/>
        <v>22.5</v>
      </c>
      <c r="S1051" s="12">
        <f t="shared" si="98"/>
        <v>41230.77311342593</v>
      </c>
      <c r="T1051" s="12">
        <f t="shared" si="99"/>
        <v>41290.77311342593</v>
      </c>
      <c r="U1051">
        <f t="shared" si="100"/>
        <v>2012</v>
      </c>
      <c r="V1051" s="18">
        <f t="shared" si="101"/>
        <v>60</v>
      </c>
    </row>
    <row r="1052" spans="1:22" ht="45" x14ac:dyDescent="0.25">
      <c r="A1052">
        <v>866</v>
      </c>
      <c r="B1052" s="3" t="s">
        <v>867</v>
      </c>
      <c r="C1052" s="3" t="s">
        <v>4976</v>
      </c>
      <c r="D1052" s="6">
        <v>3500</v>
      </c>
      <c r="E1052" s="8">
        <v>640</v>
      </c>
      <c r="F1052" t="s">
        <v>8220</v>
      </c>
      <c r="G1052" t="s">
        <v>8223</v>
      </c>
      <c r="H1052" t="s">
        <v>8245</v>
      </c>
      <c r="I1052">
        <v>1425136200</v>
      </c>
      <c r="J1052">
        <v>1421853518</v>
      </c>
      <c r="K1052" t="b">
        <v>0</v>
      </c>
      <c r="L1052">
        <v>11</v>
      </c>
      <c r="M1052" t="b">
        <v>0</v>
      </c>
      <c r="N1052" t="s">
        <v>8276</v>
      </c>
      <c r="O1052" t="s">
        <v>8323</v>
      </c>
      <c r="P1052" t="s">
        <v>8326</v>
      </c>
      <c r="Q1052">
        <f t="shared" si="97"/>
        <v>18</v>
      </c>
      <c r="R1052">
        <f t="shared" si="96"/>
        <v>58.18</v>
      </c>
      <c r="S1052" s="12">
        <f t="shared" si="98"/>
        <v>42025.637939814813</v>
      </c>
      <c r="T1052" s="12">
        <f t="shared" si="99"/>
        <v>42063.631944444445</v>
      </c>
      <c r="U1052">
        <f t="shared" si="100"/>
        <v>2015</v>
      </c>
      <c r="V1052" s="18">
        <f t="shared" si="101"/>
        <v>37.994004629629629</v>
      </c>
    </row>
    <row r="1053" spans="1:22" ht="60" x14ac:dyDescent="0.25">
      <c r="A1053">
        <v>867</v>
      </c>
      <c r="B1053" s="3" t="s">
        <v>868</v>
      </c>
      <c r="C1053" s="3" t="s">
        <v>4977</v>
      </c>
      <c r="D1053" s="6">
        <v>5000</v>
      </c>
      <c r="E1053" s="8">
        <v>1201</v>
      </c>
      <c r="F1053" t="s">
        <v>8220</v>
      </c>
      <c r="G1053" t="s">
        <v>8223</v>
      </c>
      <c r="H1053" t="s">
        <v>8245</v>
      </c>
      <c r="I1053">
        <v>1259643540</v>
      </c>
      <c r="J1053">
        <v>1254450706</v>
      </c>
      <c r="K1053" t="b">
        <v>0</v>
      </c>
      <c r="L1053">
        <v>11</v>
      </c>
      <c r="M1053" t="b">
        <v>0</v>
      </c>
      <c r="N1053" t="s">
        <v>8276</v>
      </c>
      <c r="O1053" t="s">
        <v>8323</v>
      </c>
      <c r="P1053" t="s">
        <v>8326</v>
      </c>
      <c r="Q1053">
        <f t="shared" si="97"/>
        <v>24</v>
      </c>
      <c r="R1053">
        <f t="shared" si="96"/>
        <v>109.18</v>
      </c>
      <c r="S1053" s="12">
        <f t="shared" si="98"/>
        <v>40088.105393518519</v>
      </c>
      <c r="T1053" s="12">
        <f t="shared" si="99"/>
        <v>40148.207638888889</v>
      </c>
      <c r="U1053">
        <f t="shared" si="100"/>
        <v>2009</v>
      </c>
      <c r="V1053" s="18">
        <f t="shared" si="101"/>
        <v>60.102245370370376</v>
      </c>
    </row>
    <row r="1054" spans="1:22" ht="60" x14ac:dyDescent="0.25">
      <c r="A1054">
        <v>868</v>
      </c>
      <c r="B1054" s="3" t="s">
        <v>869</v>
      </c>
      <c r="C1054" s="3" t="s">
        <v>4978</v>
      </c>
      <c r="D1054" s="6">
        <v>45000</v>
      </c>
      <c r="E1054" s="8">
        <v>50</v>
      </c>
      <c r="F1054" t="s">
        <v>8220</v>
      </c>
      <c r="G1054" t="s">
        <v>8223</v>
      </c>
      <c r="H1054" t="s">
        <v>8245</v>
      </c>
      <c r="I1054">
        <v>1389055198</v>
      </c>
      <c r="J1054">
        <v>1386463198</v>
      </c>
      <c r="K1054" t="b">
        <v>0</v>
      </c>
      <c r="L1054">
        <v>1</v>
      </c>
      <c r="M1054" t="b">
        <v>0</v>
      </c>
      <c r="N1054" t="s">
        <v>8276</v>
      </c>
      <c r="O1054" t="s">
        <v>8323</v>
      </c>
      <c r="P1054" t="s">
        <v>8326</v>
      </c>
      <c r="Q1054">
        <f t="shared" si="97"/>
        <v>0</v>
      </c>
      <c r="R1054">
        <f t="shared" si="96"/>
        <v>50</v>
      </c>
      <c r="S1054" s="12">
        <f t="shared" si="98"/>
        <v>41616.027754629627</v>
      </c>
      <c r="T1054" s="12">
        <f t="shared" si="99"/>
        <v>41646.027754629627</v>
      </c>
      <c r="U1054">
        <f t="shared" si="100"/>
        <v>2013</v>
      </c>
      <c r="V1054" s="18">
        <f t="shared" si="101"/>
        <v>30</v>
      </c>
    </row>
    <row r="1055" spans="1:22" ht="60" x14ac:dyDescent="0.25">
      <c r="A1055">
        <v>869</v>
      </c>
      <c r="B1055" s="3" t="s">
        <v>870</v>
      </c>
      <c r="C1055" s="3" t="s">
        <v>4979</v>
      </c>
      <c r="D1055" s="6">
        <v>8800</v>
      </c>
      <c r="E1055" s="8">
        <v>1040</v>
      </c>
      <c r="F1055" t="s">
        <v>8220</v>
      </c>
      <c r="G1055" t="s">
        <v>8223</v>
      </c>
      <c r="H1055" t="s">
        <v>8245</v>
      </c>
      <c r="I1055">
        <v>1365448657</v>
      </c>
      <c r="J1055">
        <v>1362860257</v>
      </c>
      <c r="K1055" t="b">
        <v>0</v>
      </c>
      <c r="L1055">
        <v>3</v>
      </c>
      <c r="M1055" t="b">
        <v>0</v>
      </c>
      <c r="N1055" t="s">
        <v>8276</v>
      </c>
      <c r="O1055" t="s">
        <v>8323</v>
      </c>
      <c r="P1055" t="s">
        <v>8326</v>
      </c>
      <c r="Q1055">
        <f t="shared" si="97"/>
        <v>12</v>
      </c>
      <c r="R1055">
        <f t="shared" si="96"/>
        <v>346.67</v>
      </c>
      <c r="S1055" s="12">
        <f t="shared" si="98"/>
        <v>41342.845567129632</v>
      </c>
      <c r="T1055" s="12">
        <f t="shared" si="99"/>
        <v>41372.803900462961</v>
      </c>
      <c r="U1055">
        <f t="shared" si="100"/>
        <v>2013</v>
      </c>
      <c r="V1055" s="18">
        <f t="shared" si="101"/>
        <v>29.958333333333332</v>
      </c>
    </row>
    <row r="1056" spans="1:22" ht="60" x14ac:dyDescent="0.25">
      <c r="A1056">
        <v>870</v>
      </c>
      <c r="B1056" s="3" t="s">
        <v>871</v>
      </c>
      <c r="C1056" s="3" t="s">
        <v>4980</v>
      </c>
      <c r="D1056" s="6">
        <v>20000</v>
      </c>
      <c r="E1056" s="8">
        <v>62</v>
      </c>
      <c r="F1056" t="s">
        <v>8220</v>
      </c>
      <c r="G1056" t="s">
        <v>8224</v>
      </c>
      <c r="H1056" t="s">
        <v>8246</v>
      </c>
      <c r="I1056">
        <v>1377995523</v>
      </c>
      <c r="J1056">
        <v>1375403523</v>
      </c>
      <c r="K1056" t="b">
        <v>0</v>
      </c>
      <c r="L1056">
        <v>5</v>
      </c>
      <c r="M1056" t="b">
        <v>0</v>
      </c>
      <c r="N1056" t="s">
        <v>8276</v>
      </c>
      <c r="O1056" t="s">
        <v>8323</v>
      </c>
      <c r="P1056" t="s">
        <v>8326</v>
      </c>
      <c r="Q1056">
        <f t="shared" si="97"/>
        <v>0</v>
      </c>
      <c r="R1056">
        <f t="shared" si="96"/>
        <v>12.4</v>
      </c>
      <c r="S1056" s="12">
        <f t="shared" si="98"/>
        <v>41488.022256944445</v>
      </c>
      <c r="T1056" s="12">
        <f t="shared" si="99"/>
        <v>41518.022256944445</v>
      </c>
      <c r="U1056">
        <f t="shared" si="100"/>
        <v>2013</v>
      </c>
      <c r="V1056" s="18">
        <f t="shared" si="101"/>
        <v>30</v>
      </c>
    </row>
    <row r="1057" spans="1:22" ht="60" x14ac:dyDescent="0.25">
      <c r="A1057">
        <v>871</v>
      </c>
      <c r="B1057" s="3" t="s">
        <v>872</v>
      </c>
      <c r="C1057" s="3" t="s">
        <v>4981</v>
      </c>
      <c r="D1057" s="6">
        <v>6000</v>
      </c>
      <c r="E1057" s="8">
        <v>325</v>
      </c>
      <c r="F1057" t="s">
        <v>8220</v>
      </c>
      <c r="G1057" t="s">
        <v>8223</v>
      </c>
      <c r="H1057" t="s">
        <v>8245</v>
      </c>
      <c r="I1057">
        <v>1385735295</v>
      </c>
      <c r="J1057">
        <v>1383139695</v>
      </c>
      <c r="K1057" t="b">
        <v>0</v>
      </c>
      <c r="L1057">
        <v>12</v>
      </c>
      <c r="M1057" t="b">
        <v>0</v>
      </c>
      <c r="N1057" t="s">
        <v>8276</v>
      </c>
      <c r="O1057" t="s">
        <v>8323</v>
      </c>
      <c r="P1057" t="s">
        <v>8326</v>
      </c>
      <c r="Q1057">
        <f t="shared" si="97"/>
        <v>5</v>
      </c>
      <c r="R1057">
        <f t="shared" si="96"/>
        <v>27.08</v>
      </c>
      <c r="S1057" s="12">
        <f t="shared" si="98"/>
        <v>41577.561284722222</v>
      </c>
      <c r="T1057" s="12">
        <f t="shared" si="99"/>
        <v>41607.602951388886</v>
      </c>
      <c r="U1057">
        <f t="shared" si="100"/>
        <v>2013</v>
      </c>
      <c r="V1057" s="18">
        <f t="shared" si="101"/>
        <v>30.041666666666668</v>
      </c>
    </row>
    <row r="1058" spans="1:22" ht="45" x14ac:dyDescent="0.25">
      <c r="A1058">
        <v>872</v>
      </c>
      <c r="B1058" s="3" t="s">
        <v>873</v>
      </c>
      <c r="C1058" s="3" t="s">
        <v>4982</v>
      </c>
      <c r="D1058" s="6">
        <v>8000</v>
      </c>
      <c r="E1058" s="8">
        <v>65</v>
      </c>
      <c r="F1058" t="s">
        <v>8220</v>
      </c>
      <c r="G1058" t="s">
        <v>8223</v>
      </c>
      <c r="H1058" t="s">
        <v>8245</v>
      </c>
      <c r="I1058">
        <v>1299786527</v>
      </c>
      <c r="J1058">
        <v>1295898527</v>
      </c>
      <c r="K1058" t="b">
        <v>0</v>
      </c>
      <c r="L1058">
        <v>2</v>
      </c>
      <c r="M1058" t="b">
        <v>0</v>
      </c>
      <c r="N1058" t="s">
        <v>8276</v>
      </c>
      <c r="O1058" t="s">
        <v>8323</v>
      </c>
      <c r="P1058" t="s">
        <v>8326</v>
      </c>
      <c r="Q1058">
        <f t="shared" si="97"/>
        <v>1</v>
      </c>
      <c r="R1058">
        <f t="shared" si="96"/>
        <v>32.5</v>
      </c>
      <c r="S1058" s="12">
        <f t="shared" si="98"/>
        <v>40567.825543981482</v>
      </c>
      <c r="T1058" s="12">
        <f t="shared" si="99"/>
        <v>40612.825543981482</v>
      </c>
      <c r="U1058">
        <f t="shared" si="100"/>
        <v>2011</v>
      </c>
      <c r="V1058" s="18">
        <f t="shared" si="101"/>
        <v>45</v>
      </c>
    </row>
    <row r="1059" spans="1:22" ht="45" x14ac:dyDescent="0.25">
      <c r="A1059">
        <v>873</v>
      </c>
      <c r="B1059" s="3" t="s">
        <v>874</v>
      </c>
      <c r="C1059" s="3" t="s">
        <v>4983</v>
      </c>
      <c r="D1059" s="6">
        <v>3500</v>
      </c>
      <c r="E1059" s="8">
        <v>45</v>
      </c>
      <c r="F1059" t="s">
        <v>8220</v>
      </c>
      <c r="G1059" t="s">
        <v>8223</v>
      </c>
      <c r="H1059" t="s">
        <v>8245</v>
      </c>
      <c r="I1059">
        <v>1352610040</v>
      </c>
      <c r="J1059">
        <v>1349150440</v>
      </c>
      <c r="K1059" t="b">
        <v>0</v>
      </c>
      <c r="L1059">
        <v>5</v>
      </c>
      <c r="M1059" t="b">
        <v>0</v>
      </c>
      <c r="N1059" t="s">
        <v>8276</v>
      </c>
      <c r="O1059" t="s">
        <v>8323</v>
      </c>
      <c r="P1059" t="s">
        <v>8326</v>
      </c>
      <c r="Q1059">
        <f t="shared" si="97"/>
        <v>1</v>
      </c>
      <c r="R1059">
        <f t="shared" si="96"/>
        <v>9</v>
      </c>
      <c r="S1059" s="12">
        <f t="shared" si="98"/>
        <v>41184.167129629634</v>
      </c>
      <c r="T1059" s="12">
        <f t="shared" si="99"/>
        <v>41224.208796296298</v>
      </c>
      <c r="U1059">
        <f t="shared" si="100"/>
        <v>2012</v>
      </c>
      <c r="V1059" s="18">
        <f t="shared" si="101"/>
        <v>40.041666666666664</v>
      </c>
    </row>
    <row r="1060" spans="1:22" ht="60" x14ac:dyDescent="0.25">
      <c r="A1060">
        <v>874</v>
      </c>
      <c r="B1060" s="3" t="s">
        <v>875</v>
      </c>
      <c r="C1060" s="3" t="s">
        <v>4984</v>
      </c>
      <c r="D1060" s="6">
        <v>3000</v>
      </c>
      <c r="E1060" s="8">
        <v>730</v>
      </c>
      <c r="F1060" t="s">
        <v>8220</v>
      </c>
      <c r="G1060" t="s">
        <v>8223</v>
      </c>
      <c r="H1060" t="s">
        <v>8245</v>
      </c>
      <c r="I1060">
        <v>1367676034</v>
      </c>
      <c r="J1060">
        <v>1365084034</v>
      </c>
      <c r="K1060" t="b">
        <v>0</v>
      </c>
      <c r="L1060">
        <v>21</v>
      </c>
      <c r="M1060" t="b">
        <v>0</v>
      </c>
      <c r="N1060" t="s">
        <v>8276</v>
      </c>
      <c r="O1060" t="s">
        <v>8323</v>
      </c>
      <c r="P1060" t="s">
        <v>8326</v>
      </c>
      <c r="Q1060">
        <f t="shared" si="97"/>
        <v>24</v>
      </c>
      <c r="R1060">
        <f t="shared" si="96"/>
        <v>34.76</v>
      </c>
      <c r="S1060" s="12">
        <f t="shared" si="98"/>
        <v>41368.583726851852</v>
      </c>
      <c r="T1060" s="12">
        <f t="shared" si="99"/>
        <v>41398.583726851852</v>
      </c>
      <c r="U1060">
        <f t="shared" si="100"/>
        <v>2013</v>
      </c>
      <c r="V1060" s="18">
        <f t="shared" si="101"/>
        <v>30</v>
      </c>
    </row>
    <row r="1061" spans="1:22" ht="60" x14ac:dyDescent="0.25">
      <c r="A1061">
        <v>875</v>
      </c>
      <c r="B1061" s="3" t="s">
        <v>876</v>
      </c>
      <c r="C1061" s="3" t="s">
        <v>4985</v>
      </c>
      <c r="D1061" s="6">
        <v>5000</v>
      </c>
      <c r="E1061" s="8">
        <v>0</v>
      </c>
      <c r="F1061" t="s">
        <v>8220</v>
      </c>
      <c r="G1061" t="s">
        <v>8223</v>
      </c>
      <c r="H1061" t="s">
        <v>8245</v>
      </c>
      <c r="I1061">
        <v>1442856131</v>
      </c>
      <c r="J1061">
        <v>1441128131</v>
      </c>
      <c r="K1061" t="b">
        <v>0</v>
      </c>
      <c r="L1061">
        <v>0</v>
      </c>
      <c r="M1061" t="b">
        <v>0</v>
      </c>
      <c r="N1061" t="s">
        <v>8276</v>
      </c>
      <c r="O1061" t="s">
        <v>8323</v>
      </c>
      <c r="P1061" t="s">
        <v>8326</v>
      </c>
      <c r="Q1061">
        <f t="shared" si="97"/>
        <v>0</v>
      </c>
      <c r="R1061">
        <f t="shared" si="96"/>
        <v>0</v>
      </c>
      <c r="S1061" s="12">
        <f t="shared" si="98"/>
        <v>42248.723738425921</v>
      </c>
      <c r="T1061" s="12">
        <f t="shared" si="99"/>
        <v>42268.723738425921</v>
      </c>
      <c r="U1061">
        <f t="shared" si="100"/>
        <v>2015</v>
      </c>
      <c r="V1061" s="18">
        <f t="shared" si="101"/>
        <v>20</v>
      </c>
    </row>
    <row r="1062" spans="1:22" ht="30" x14ac:dyDescent="0.25">
      <c r="A1062">
        <v>876</v>
      </c>
      <c r="B1062" s="3" t="s">
        <v>877</v>
      </c>
      <c r="C1062" s="3" t="s">
        <v>4986</v>
      </c>
      <c r="D1062" s="6">
        <v>3152</v>
      </c>
      <c r="E1062" s="8">
        <v>1286</v>
      </c>
      <c r="F1062" t="s">
        <v>8220</v>
      </c>
      <c r="G1062" t="s">
        <v>8224</v>
      </c>
      <c r="H1062" t="s">
        <v>8246</v>
      </c>
      <c r="I1062">
        <v>1359978927</v>
      </c>
      <c r="J1062">
        <v>1357127727</v>
      </c>
      <c r="K1062" t="b">
        <v>0</v>
      </c>
      <c r="L1062">
        <v>45</v>
      </c>
      <c r="M1062" t="b">
        <v>0</v>
      </c>
      <c r="N1062" t="s">
        <v>8276</v>
      </c>
      <c r="O1062" t="s">
        <v>8323</v>
      </c>
      <c r="P1062" t="s">
        <v>8326</v>
      </c>
      <c r="Q1062">
        <f t="shared" si="97"/>
        <v>41</v>
      </c>
      <c r="R1062">
        <f t="shared" si="96"/>
        <v>28.58</v>
      </c>
      <c r="S1062" s="12">
        <f t="shared" si="98"/>
        <v>41276.496840277774</v>
      </c>
      <c r="T1062" s="12">
        <f t="shared" si="99"/>
        <v>41309.496840277774</v>
      </c>
      <c r="U1062">
        <f t="shared" si="100"/>
        <v>2013</v>
      </c>
      <c r="V1062" s="18">
        <f t="shared" si="101"/>
        <v>33</v>
      </c>
    </row>
    <row r="1063" spans="1:22" ht="60" x14ac:dyDescent="0.25">
      <c r="A1063">
        <v>877</v>
      </c>
      <c r="B1063" s="3" t="s">
        <v>878</v>
      </c>
      <c r="C1063" s="3" t="s">
        <v>4987</v>
      </c>
      <c r="D1063" s="6">
        <v>2000</v>
      </c>
      <c r="E1063" s="8">
        <v>1351</v>
      </c>
      <c r="F1063" t="s">
        <v>8220</v>
      </c>
      <c r="G1063" t="s">
        <v>8223</v>
      </c>
      <c r="H1063" t="s">
        <v>8245</v>
      </c>
      <c r="I1063">
        <v>1387479360</v>
      </c>
      <c r="J1063">
        <v>1384887360</v>
      </c>
      <c r="K1063" t="b">
        <v>0</v>
      </c>
      <c r="L1063">
        <v>29</v>
      </c>
      <c r="M1063" t="b">
        <v>0</v>
      </c>
      <c r="N1063" t="s">
        <v>8276</v>
      </c>
      <c r="O1063" t="s">
        <v>8323</v>
      </c>
      <c r="P1063" t="s">
        <v>8326</v>
      </c>
      <c r="Q1063">
        <f t="shared" si="97"/>
        <v>68</v>
      </c>
      <c r="R1063">
        <f t="shared" si="96"/>
        <v>46.59</v>
      </c>
      <c r="S1063" s="12">
        <f t="shared" si="98"/>
        <v>41597.788888888892</v>
      </c>
      <c r="T1063" s="12">
        <f t="shared" si="99"/>
        <v>41627.788888888892</v>
      </c>
      <c r="U1063">
        <f t="shared" si="100"/>
        <v>2013</v>
      </c>
      <c r="V1063" s="18">
        <f t="shared" si="101"/>
        <v>30</v>
      </c>
    </row>
    <row r="1064" spans="1:22" ht="60" x14ac:dyDescent="0.25">
      <c r="A1064">
        <v>878</v>
      </c>
      <c r="B1064" s="3" t="s">
        <v>879</v>
      </c>
      <c r="C1064" s="3" t="s">
        <v>4988</v>
      </c>
      <c r="D1064" s="6">
        <v>5000</v>
      </c>
      <c r="E1064" s="8">
        <v>65</v>
      </c>
      <c r="F1064" t="s">
        <v>8220</v>
      </c>
      <c r="G1064" t="s">
        <v>8223</v>
      </c>
      <c r="H1064" t="s">
        <v>8245</v>
      </c>
      <c r="I1064">
        <v>1293082524</v>
      </c>
      <c r="J1064">
        <v>1290490524</v>
      </c>
      <c r="K1064" t="b">
        <v>0</v>
      </c>
      <c r="L1064">
        <v>2</v>
      </c>
      <c r="M1064" t="b">
        <v>0</v>
      </c>
      <c r="N1064" t="s">
        <v>8276</v>
      </c>
      <c r="O1064" t="s">
        <v>8323</v>
      </c>
      <c r="P1064" t="s">
        <v>8326</v>
      </c>
      <c r="Q1064">
        <f t="shared" si="97"/>
        <v>1</v>
      </c>
      <c r="R1064">
        <f t="shared" si="96"/>
        <v>32.5</v>
      </c>
      <c r="S1064" s="12">
        <f t="shared" si="98"/>
        <v>40505.232916666668</v>
      </c>
      <c r="T1064" s="12">
        <f t="shared" si="99"/>
        <v>40535.232916666668</v>
      </c>
      <c r="U1064">
        <f t="shared" si="100"/>
        <v>2010</v>
      </c>
      <c r="V1064" s="18">
        <f t="shared" si="101"/>
        <v>30</v>
      </c>
    </row>
    <row r="1065" spans="1:22" ht="60" x14ac:dyDescent="0.25">
      <c r="A1065">
        <v>879</v>
      </c>
      <c r="B1065" s="3" t="s">
        <v>880</v>
      </c>
      <c r="C1065" s="3" t="s">
        <v>4989</v>
      </c>
      <c r="D1065" s="6">
        <v>2100</v>
      </c>
      <c r="E1065" s="8">
        <v>644</v>
      </c>
      <c r="F1065" t="s">
        <v>8220</v>
      </c>
      <c r="G1065" t="s">
        <v>8223</v>
      </c>
      <c r="H1065" t="s">
        <v>8245</v>
      </c>
      <c r="I1065">
        <v>1338321305</v>
      </c>
      <c r="J1065">
        <v>1336506905</v>
      </c>
      <c r="K1065" t="b">
        <v>0</v>
      </c>
      <c r="L1065">
        <v>30</v>
      </c>
      <c r="M1065" t="b">
        <v>0</v>
      </c>
      <c r="N1065" t="s">
        <v>8276</v>
      </c>
      <c r="O1065" t="s">
        <v>8323</v>
      </c>
      <c r="P1065" t="s">
        <v>8326</v>
      </c>
      <c r="Q1065">
        <f t="shared" si="97"/>
        <v>31</v>
      </c>
      <c r="R1065">
        <f t="shared" si="96"/>
        <v>21.47</v>
      </c>
      <c r="S1065" s="12">
        <f t="shared" si="98"/>
        <v>41037.829918981479</v>
      </c>
      <c r="T1065" s="12">
        <f t="shared" si="99"/>
        <v>41058.829918981479</v>
      </c>
      <c r="U1065">
        <f t="shared" si="100"/>
        <v>2012</v>
      </c>
      <c r="V1065" s="18">
        <f t="shared" si="101"/>
        <v>21</v>
      </c>
    </row>
    <row r="1066" spans="1:22" ht="60" x14ac:dyDescent="0.25">
      <c r="A1066">
        <v>880</v>
      </c>
      <c r="B1066" s="3" t="s">
        <v>881</v>
      </c>
      <c r="C1066" s="3" t="s">
        <v>4990</v>
      </c>
      <c r="D1066" s="6">
        <v>3780</v>
      </c>
      <c r="E1066" s="8">
        <v>113</v>
      </c>
      <c r="F1066" t="s">
        <v>8220</v>
      </c>
      <c r="G1066" t="s">
        <v>8223</v>
      </c>
      <c r="H1066" t="s">
        <v>8245</v>
      </c>
      <c r="I1066">
        <v>1351582938</v>
      </c>
      <c r="J1066">
        <v>1348731738</v>
      </c>
      <c r="K1066" t="b">
        <v>0</v>
      </c>
      <c r="L1066">
        <v>8</v>
      </c>
      <c r="M1066" t="b">
        <v>0</v>
      </c>
      <c r="N1066" t="s">
        <v>8277</v>
      </c>
      <c r="O1066" t="s">
        <v>8323</v>
      </c>
      <c r="P1066" t="s">
        <v>8327</v>
      </c>
      <c r="Q1066">
        <f t="shared" si="97"/>
        <v>3</v>
      </c>
      <c r="R1066">
        <f t="shared" si="96"/>
        <v>14.13</v>
      </c>
      <c r="S1066" s="12">
        <f t="shared" si="98"/>
        <v>41179.32104166667</v>
      </c>
      <c r="T1066" s="12">
        <f t="shared" si="99"/>
        <v>41212.32104166667</v>
      </c>
      <c r="U1066">
        <f t="shared" si="100"/>
        <v>2012</v>
      </c>
      <c r="V1066" s="18">
        <f t="shared" si="101"/>
        <v>33</v>
      </c>
    </row>
    <row r="1067" spans="1:22" ht="45" x14ac:dyDescent="0.25">
      <c r="A1067">
        <v>881</v>
      </c>
      <c r="B1067" s="3" t="s">
        <v>882</v>
      </c>
      <c r="C1067" s="3" t="s">
        <v>4991</v>
      </c>
      <c r="D1067" s="6">
        <v>3750</v>
      </c>
      <c r="E1067" s="8">
        <v>30</v>
      </c>
      <c r="F1067" t="s">
        <v>8220</v>
      </c>
      <c r="G1067" t="s">
        <v>8223</v>
      </c>
      <c r="H1067" t="s">
        <v>8245</v>
      </c>
      <c r="I1067">
        <v>1326520886</v>
      </c>
      <c r="J1067">
        <v>1322632886</v>
      </c>
      <c r="K1067" t="b">
        <v>0</v>
      </c>
      <c r="L1067">
        <v>1</v>
      </c>
      <c r="M1067" t="b">
        <v>0</v>
      </c>
      <c r="N1067" t="s">
        <v>8277</v>
      </c>
      <c r="O1067" t="s">
        <v>8323</v>
      </c>
      <c r="P1067" t="s">
        <v>8327</v>
      </c>
      <c r="Q1067">
        <f t="shared" si="97"/>
        <v>1</v>
      </c>
      <c r="R1067">
        <f t="shared" si="96"/>
        <v>30</v>
      </c>
      <c r="S1067" s="12">
        <f t="shared" si="98"/>
        <v>40877.25099537037</v>
      </c>
      <c r="T1067" s="12">
        <f t="shared" si="99"/>
        <v>40922.25099537037</v>
      </c>
      <c r="U1067">
        <f t="shared" si="100"/>
        <v>2011</v>
      </c>
      <c r="V1067" s="18">
        <f t="shared" si="101"/>
        <v>45</v>
      </c>
    </row>
    <row r="1068" spans="1:22" ht="60" x14ac:dyDescent="0.25">
      <c r="A1068">
        <v>882</v>
      </c>
      <c r="B1068" s="3" t="s">
        <v>883</v>
      </c>
      <c r="C1068" s="3" t="s">
        <v>4992</v>
      </c>
      <c r="D1068" s="6">
        <v>1500</v>
      </c>
      <c r="E1068" s="8">
        <v>302</v>
      </c>
      <c r="F1068" t="s">
        <v>8220</v>
      </c>
      <c r="G1068" t="s">
        <v>8223</v>
      </c>
      <c r="H1068" t="s">
        <v>8245</v>
      </c>
      <c r="I1068">
        <v>1315341550</v>
      </c>
      <c r="J1068">
        <v>1312490350</v>
      </c>
      <c r="K1068" t="b">
        <v>0</v>
      </c>
      <c r="L1068">
        <v>14</v>
      </c>
      <c r="M1068" t="b">
        <v>0</v>
      </c>
      <c r="N1068" t="s">
        <v>8277</v>
      </c>
      <c r="O1068" t="s">
        <v>8323</v>
      </c>
      <c r="P1068" t="s">
        <v>8327</v>
      </c>
      <c r="Q1068">
        <f t="shared" si="97"/>
        <v>20</v>
      </c>
      <c r="R1068">
        <f t="shared" si="96"/>
        <v>21.57</v>
      </c>
      <c r="S1068" s="12">
        <f t="shared" si="98"/>
        <v>40759.860532407409</v>
      </c>
      <c r="T1068" s="12">
        <f t="shared" si="99"/>
        <v>40792.860532407409</v>
      </c>
      <c r="U1068">
        <f t="shared" si="100"/>
        <v>2011</v>
      </c>
      <c r="V1068" s="18">
        <f t="shared" si="101"/>
        <v>33</v>
      </c>
    </row>
    <row r="1069" spans="1:22" ht="60" x14ac:dyDescent="0.25">
      <c r="A1069">
        <v>883</v>
      </c>
      <c r="B1069" s="3" t="s">
        <v>884</v>
      </c>
      <c r="C1069" s="3" t="s">
        <v>4993</v>
      </c>
      <c r="D1069" s="6">
        <v>5000</v>
      </c>
      <c r="E1069" s="8">
        <v>2001</v>
      </c>
      <c r="F1069" t="s">
        <v>8220</v>
      </c>
      <c r="G1069" t="s">
        <v>8223</v>
      </c>
      <c r="H1069" t="s">
        <v>8245</v>
      </c>
      <c r="I1069">
        <v>1456957635</v>
      </c>
      <c r="J1069">
        <v>1451773635</v>
      </c>
      <c r="K1069" t="b">
        <v>0</v>
      </c>
      <c r="L1069">
        <v>24</v>
      </c>
      <c r="M1069" t="b">
        <v>0</v>
      </c>
      <c r="N1069" t="s">
        <v>8277</v>
      </c>
      <c r="O1069" t="s">
        <v>8323</v>
      </c>
      <c r="P1069" t="s">
        <v>8327</v>
      </c>
      <c r="Q1069">
        <f t="shared" si="97"/>
        <v>40</v>
      </c>
      <c r="R1069">
        <f t="shared" si="96"/>
        <v>83.38</v>
      </c>
      <c r="S1069" s="12">
        <f t="shared" si="98"/>
        <v>42371.935590277775</v>
      </c>
      <c r="T1069" s="12">
        <f t="shared" si="99"/>
        <v>42431.935590277775</v>
      </c>
      <c r="U1069">
        <f t="shared" si="100"/>
        <v>2016</v>
      </c>
      <c r="V1069" s="18">
        <f t="shared" si="101"/>
        <v>60</v>
      </c>
    </row>
    <row r="1070" spans="1:22" ht="45" x14ac:dyDescent="0.25">
      <c r="A1070">
        <v>884</v>
      </c>
      <c r="B1070" s="3" t="s">
        <v>885</v>
      </c>
      <c r="C1070" s="3" t="s">
        <v>4994</v>
      </c>
      <c r="D1070" s="6">
        <v>2000</v>
      </c>
      <c r="E1070" s="8">
        <v>20</v>
      </c>
      <c r="F1070" t="s">
        <v>8220</v>
      </c>
      <c r="G1070" t="s">
        <v>8223</v>
      </c>
      <c r="H1070" t="s">
        <v>8245</v>
      </c>
      <c r="I1070">
        <v>1336789860</v>
      </c>
      <c r="J1070">
        <v>1331666146</v>
      </c>
      <c r="K1070" t="b">
        <v>0</v>
      </c>
      <c r="L1070">
        <v>2</v>
      </c>
      <c r="M1070" t="b">
        <v>0</v>
      </c>
      <c r="N1070" t="s">
        <v>8277</v>
      </c>
      <c r="O1070" t="s">
        <v>8323</v>
      </c>
      <c r="P1070" t="s">
        <v>8327</v>
      </c>
      <c r="Q1070">
        <f t="shared" si="97"/>
        <v>1</v>
      </c>
      <c r="R1070">
        <f t="shared" si="96"/>
        <v>10</v>
      </c>
      <c r="S1070" s="12">
        <f t="shared" si="98"/>
        <v>40981.802615740737</v>
      </c>
      <c r="T1070" s="12">
        <f t="shared" si="99"/>
        <v>41041.104861111111</v>
      </c>
      <c r="U1070">
        <f t="shared" si="100"/>
        <v>2012</v>
      </c>
      <c r="V1070" s="18">
        <f t="shared" si="101"/>
        <v>59.302245370370372</v>
      </c>
    </row>
    <row r="1071" spans="1:22" ht="45" x14ac:dyDescent="0.25">
      <c r="A1071">
        <v>885</v>
      </c>
      <c r="B1071" s="3" t="s">
        <v>886</v>
      </c>
      <c r="C1071" s="3" t="s">
        <v>4995</v>
      </c>
      <c r="D1071" s="6">
        <v>1000</v>
      </c>
      <c r="E1071" s="8">
        <v>750</v>
      </c>
      <c r="F1071" t="s">
        <v>8220</v>
      </c>
      <c r="G1071" t="s">
        <v>8223</v>
      </c>
      <c r="H1071" t="s">
        <v>8245</v>
      </c>
      <c r="I1071">
        <v>1483137311</v>
      </c>
      <c r="J1071">
        <v>1481322911</v>
      </c>
      <c r="K1071" t="b">
        <v>0</v>
      </c>
      <c r="L1071">
        <v>21</v>
      </c>
      <c r="M1071" t="b">
        <v>0</v>
      </c>
      <c r="N1071" t="s">
        <v>8277</v>
      </c>
      <c r="O1071" t="s">
        <v>8323</v>
      </c>
      <c r="P1071" t="s">
        <v>8327</v>
      </c>
      <c r="Q1071">
        <f t="shared" si="97"/>
        <v>75</v>
      </c>
      <c r="R1071">
        <f t="shared" si="96"/>
        <v>35.71</v>
      </c>
      <c r="S1071" s="12">
        <f t="shared" si="98"/>
        <v>42713.941099537042</v>
      </c>
      <c r="T1071" s="12">
        <f t="shared" si="99"/>
        <v>42734.941099537042</v>
      </c>
      <c r="U1071">
        <f t="shared" si="100"/>
        <v>2016</v>
      </c>
      <c r="V1071" s="18">
        <f t="shared" si="101"/>
        <v>21</v>
      </c>
    </row>
    <row r="1072" spans="1:22" ht="60" x14ac:dyDescent="0.25">
      <c r="A1072">
        <v>886</v>
      </c>
      <c r="B1072" s="3" t="s">
        <v>887</v>
      </c>
      <c r="C1072" s="3" t="s">
        <v>4996</v>
      </c>
      <c r="D1072" s="6">
        <v>500</v>
      </c>
      <c r="E1072" s="8">
        <v>205</v>
      </c>
      <c r="F1072" t="s">
        <v>8220</v>
      </c>
      <c r="G1072" t="s">
        <v>8223</v>
      </c>
      <c r="H1072" t="s">
        <v>8245</v>
      </c>
      <c r="I1072">
        <v>1473972813</v>
      </c>
      <c r="J1072">
        <v>1471812813</v>
      </c>
      <c r="K1072" t="b">
        <v>0</v>
      </c>
      <c r="L1072">
        <v>7</v>
      </c>
      <c r="M1072" t="b">
        <v>0</v>
      </c>
      <c r="N1072" t="s">
        <v>8277</v>
      </c>
      <c r="O1072" t="s">
        <v>8323</v>
      </c>
      <c r="P1072" t="s">
        <v>8327</v>
      </c>
      <c r="Q1072">
        <f t="shared" si="97"/>
        <v>41</v>
      </c>
      <c r="R1072">
        <f t="shared" si="96"/>
        <v>29.29</v>
      </c>
      <c r="S1072" s="12">
        <f t="shared" si="98"/>
        <v>42603.870520833334</v>
      </c>
      <c r="T1072" s="12">
        <f t="shared" si="99"/>
        <v>42628.870520833334</v>
      </c>
      <c r="U1072">
        <f t="shared" si="100"/>
        <v>2016</v>
      </c>
      <c r="V1072" s="18">
        <f t="shared" si="101"/>
        <v>25</v>
      </c>
    </row>
    <row r="1073" spans="1:22" ht="60" x14ac:dyDescent="0.25">
      <c r="A1073">
        <v>887</v>
      </c>
      <c r="B1073" s="3" t="s">
        <v>888</v>
      </c>
      <c r="C1073" s="3" t="s">
        <v>4997</v>
      </c>
      <c r="D1073" s="6">
        <v>1000</v>
      </c>
      <c r="E1073" s="8">
        <v>0</v>
      </c>
      <c r="F1073" t="s">
        <v>8220</v>
      </c>
      <c r="G1073" t="s">
        <v>8223</v>
      </c>
      <c r="H1073" t="s">
        <v>8245</v>
      </c>
      <c r="I1073">
        <v>1338159655</v>
      </c>
      <c r="J1073">
        <v>1335567655</v>
      </c>
      <c r="K1073" t="b">
        <v>0</v>
      </c>
      <c r="L1073">
        <v>0</v>
      </c>
      <c r="M1073" t="b">
        <v>0</v>
      </c>
      <c r="N1073" t="s">
        <v>8277</v>
      </c>
      <c r="O1073" t="s">
        <v>8323</v>
      </c>
      <c r="P1073" t="s">
        <v>8327</v>
      </c>
      <c r="Q1073">
        <f t="shared" si="97"/>
        <v>0</v>
      </c>
      <c r="R1073">
        <f t="shared" si="96"/>
        <v>0</v>
      </c>
      <c r="S1073" s="12">
        <f t="shared" si="98"/>
        <v>41026.958969907406</v>
      </c>
      <c r="T1073" s="12">
        <f t="shared" si="99"/>
        <v>41056.958969907406</v>
      </c>
      <c r="U1073">
        <f t="shared" si="100"/>
        <v>2012</v>
      </c>
      <c r="V1073" s="18">
        <f t="shared" si="101"/>
        <v>30</v>
      </c>
    </row>
    <row r="1074" spans="1:22" ht="60" x14ac:dyDescent="0.25">
      <c r="A1074">
        <v>888</v>
      </c>
      <c r="B1074" s="3" t="s">
        <v>889</v>
      </c>
      <c r="C1074" s="3" t="s">
        <v>4998</v>
      </c>
      <c r="D1074" s="6">
        <v>1000</v>
      </c>
      <c r="E1074" s="8">
        <v>72</v>
      </c>
      <c r="F1074" t="s">
        <v>8220</v>
      </c>
      <c r="G1074" t="s">
        <v>8223</v>
      </c>
      <c r="H1074" t="s">
        <v>8245</v>
      </c>
      <c r="I1074">
        <v>1314856800</v>
      </c>
      <c r="J1074">
        <v>1311789885</v>
      </c>
      <c r="K1074" t="b">
        <v>0</v>
      </c>
      <c r="L1074">
        <v>4</v>
      </c>
      <c r="M1074" t="b">
        <v>0</v>
      </c>
      <c r="N1074" t="s">
        <v>8277</v>
      </c>
      <c r="O1074" t="s">
        <v>8323</v>
      </c>
      <c r="P1074" t="s">
        <v>8327</v>
      </c>
      <c r="Q1074">
        <f t="shared" si="97"/>
        <v>7</v>
      </c>
      <c r="R1074">
        <f t="shared" si="96"/>
        <v>18</v>
      </c>
      <c r="S1074" s="12">
        <f t="shared" si="98"/>
        <v>40751.753298611111</v>
      </c>
      <c r="T1074" s="12">
        <f t="shared" si="99"/>
        <v>40787.25</v>
      </c>
      <c r="U1074">
        <f t="shared" si="100"/>
        <v>2011</v>
      </c>
      <c r="V1074" s="18">
        <f t="shared" si="101"/>
        <v>35.496701388888887</v>
      </c>
    </row>
    <row r="1075" spans="1:22" ht="45" x14ac:dyDescent="0.25">
      <c r="A1075">
        <v>889</v>
      </c>
      <c r="B1075" s="3" t="s">
        <v>890</v>
      </c>
      <c r="C1075" s="3" t="s">
        <v>4999</v>
      </c>
      <c r="D1075" s="6">
        <v>25000</v>
      </c>
      <c r="E1075" s="8">
        <v>2360.3200000000002</v>
      </c>
      <c r="F1075" t="s">
        <v>8220</v>
      </c>
      <c r="G1075" t="s">
        <v>8223</v>
      </c>
      <c r="H1075" t="s">
        <v>8245</v>
      </c>
      <c r="I1075">
        <v>1412534943</v>
      </c>
      <c r="J1075">
        <v>1409942943</v>
      </c>
      <c r="K1075" t="b">
        <v>0</v>
      </c>
      <c r="L1075">
        <v>32</v>
      </c>
      <c r="M1075" t="b">
        <v>0</v>
      </c>
      <c r="N1075" t="s">
        <v>8277</v>
      </c>
      <c r="O1075" t="s">
        <v>8323</v>
      </c>
      <c r="P1075" t="s">
        <v>8327</v>
      </c>
      <c r="Q1075">
        <f t="shared" si="97"/>
        <v>9</v>
      </c>
      <c r="R1075">
        <f t="shared" si="96"/>
        <v>73.760000000000005</v>
      </c>
      <c r="S1075" s="12">
        <f t="shared" si="98"/>
        <v>41887.784062500003</v>
      </c>
      <c r="T1075" s="12">
        <f t="shared" si="99"/>
        <v>41917.784062500003</v>
      </c>
      <c r="U1075">
        <f t="shared" si="100"/>
        <v>2014</v>
      </c>
      <c r="V1075" s="18">
        <f t="shared" si="101"/>
        <v>30</v>
      </c>
    </row>
    <row r="1076" spans="1:22" ht="60" x14ac:dyDescent="0.25">
      <c r="A1076">
        <v>890</v>
      </c>
      <c r="B1076" s="3" t="s">
        <v>891</v>
      </c>
      <c r="C1076" s="3" t="s">
        <v>5000</v>
      </c>
      <c r="D1076" s="6">
        <v>3000</v>
      </c>
      <c r="E1076" s="8">
        <v>125</v>
      </c>
      <c r="F1076" t="s">
        <v>8220</v>
      </c>
      <c r="G1076" t="s">
        <v>8223</v>
      </c>
      <c r="H1076" t="s">
        <v>8245</v>
      </c>
      <c r="I1076">
        <v>1385055979</v>
      </c>
      <c r="J1076">
        <v>1382460379</v>
      </c>
      <c r="K1076" t="b">
        <v>0</v>
      </c>
      <c r="L1076">
        <v>4</v>
      </c>
      <c r="M1076" t="b">
        <v>0</v>
      </c>
      <c r="N1076" t="s">
        <v>8277</v>
      </c>
      <c r="O1076" t="s">
        <v>8323</v>
      </c>
      <c r="P1076" t="s">
        <v>8327</v>
      </c>
      <c r="Q1076">
        <f t="shared" si="97"/>
        <v>4</v>
      </c>
      <c r="R1076">
        <f t="shared" si="96"/>
        <v>31.25</v>
      </c>
      <c r="S1076" s="12">
        <f t="shared" si="98"/>
        <v>41569.698831018519</v>
      </c>
      <c r="T1076" s="12">
        <f t="shared" si="99"/>
        <v>41599.740497685183</v>
      </c>
      <c r="U1076">
        <f t="shared" si="100"/>
        <v>2013</v>
      </c>
      <c r="V1076" s="18">
        <f t="shared" si="101"/>
        <v>30.041666666666668</v>
      </c>
    </row>
    <row r="1077" spans="1:22" ht="60" x14ac:dyDescent="0.25">
      <c r="A1077">
        <v>891</v>
      </c>
      <c r="B1077" s="3" t="s">
        <v>892</v>
      </c>
      <c r="C1077" s="3" t="s">
        <v>5001</v>
      </c>
      <c r="D1077" s="6">
        <v>8000</v>
      </c>
      <c r="E1077" s="8">
        <v>260</v>
      </c>
      <c r="F1077" t="s">
        <v>8220</v>
      </c>
      <c r="G1077" t="s">
        <v>8223</v>
      </c>
      <c r="H1077" t="s">
        <v>8245</v>
      </c>
      <c r="I1077">
        <v>1408581930</v>
      </c>
      <c r="J1077">
        <v>1405989930</v>
      </c>
      <c r="K1077" t="b">
        <v>0</v>
      </c>
      <c r="L1077">
        <v>9</v>
      </c>
      <c r="M1077" t="b">
        <v>0</v>
      </c>
      <c r="N1077" t="s">
        <v>8277</v>
      </c>
      <c r="O1077" t="s">
        <v>8323</v>
      </c>
      <c r="P1077" t="s">
        <v>8327</v>
      </c>
      <c r="Q1077">
        <f t="shared" si="97"/>
        <v>3</v>
      </c>
      <c r="R1077">
        <f t="shared" si="96"/>
        <v>28.89</v>
      </c>
      <c r="S1077" s="12">
        <f t="shared" si="98"/>
        <v>41842.031597222223</v>
      </c>
      <c r="T1077" s="12">
        <f t="shared" si="99"/>
        <v>41872.031597222223</v>
      </c>
      <c r="U1077">
        <f t="shared" si="100"/>
        <v>2014</v>
      </c>
      <c r="V1077" s="18">
        <f t="shared" si="101"/>
        <v>30</v>
      </c>
    </row>
    <row r="1078" spans="1:22" ht="60" x14ac:dyDescent="0.25">
      <c r="A1078">
        <v>892</v>
      </c>
      <c r="B1078" s="3" t="s">
        <v>893</v>
      </c>
      <c r="C1078" s="3" t="s">
        <v>5002</v>
      </c>
      <c r="D1078" s="6">
        <v>6000</v>
      </c>
      <c r="E1078" s="8">
        <v>2445</v>
      </c>
      <c r="F1078" t="s">
        <v>8220</v>
      </c>
      <c r="G1078" t="s">
        <v>8223</v>
      </c>
      <c r="H1078" t="s">
        <v>8245</v>
      </c>
      <c r="I1078">
        <v>1280635200</v>
      </c>
      <c r="J1078">
        <v>1273121283</v>
      </c>
      <c r="K1078" t="b">
        <v>0</v>
      </c>
      <c r="L1078">
        <v>17</v>
      </c>
      <c r="M1078" t="b">
        <v>0</v>
      </c>
      <c r="N1078" t="s">
        <v>8277</v>
      </c>
      <c r="O1078" t="s">
        <v>8323</v>
      </c>
      <c r="P1078" t="s">
        <v>8327</v>
      </c>
      <c r="Q1078">
        <f t="shared" si="97"/>
        <v>41</v>
      </c>
      <c r="R1078">
        <f t="shared" si="96"/>
        <v>143.82</v>
      </c>
      <c r="S1078" s="12">
        <f t="shared" si="98"/>
        <v>40304.20003472222</v>
      </c>
      <c r="T1078" s="12">
        <f t="shared" si="99"/>
        <v>40391.166666666664</v>
      </c>
      <c r="U1078">
        <f t="shared" si="100"/>
        <v>2010</v>
      </c>
      <c r="V1078" s="18">
        <f t="shared" si="101"/>
        <v>86.966631944444444</v>
      </c>
    </row>
    <row r="1079" spans="1:22" ht="45" x14ac:dyDescent="0.25">
      <c r="A1079">
        <v>893</v>
      </c>
      <c r="B1079" s="3" t="s">
        <v>894</v>
      </c>
      <c r="C1079" s="3" t="s">
        <v>5003</v>
      </c>
      <c r="D1079" s="6">
        <v>2000</v>
      </c>
      <c r="E1079" s="8">
        <v>200</v>
      </c>
      <c r="F1079" t="s">
        <v>8220</v>
      </c>
      <c r="G1079" t="s">
        <v>8223</v>
      </c>
      <c r="H1079" t="s">
        <v>8245</v>
      </c>
      <c r="I1079">
        <v>1427920363</v>
      </c>
      <c r="J1079">
        <v>1425331963</v>
      </c>
      <c r="K1079" t="b">
        <v>0</v>
      </c>
      <c r="L1079">
        <v>5</v>
      </c>
      <c r="M1079" t="b">
        <v>0</v>
      </c>
      <c r="N1079" t="s">
        <v>8277</v>
      </c>
      <c r="O1079" t="s">
        <v>8323</v>
      </c>
      <c r="P1079" t="s">
        <v>8327</v>
      </c>
      <c r="Q1079">
        <f t="shared" si="97"/>
        <v>10</v>
      </c>
      <c r="R1079">
        <f t="shared" si="96"/>
        <v>40</v>
      </c>
      <c r="S1079" s="12">
        <f t="shared" si="98"/>
        <v>42065.897719907407</v>
      </c>
      <c r="T1079" s="12">
        <f t="shared" si="99"/>
        <v>42095.856053240743</v>
      </c>
      <c r="U1079">
        <f t="shared" si="100"/>
        <v>2015</v>
      </c>
      <c r="V1079" s="18">
        <f t="shared" si="101"/>
        <v>29.958333333333332</v>
      </c>
    </row>
    <row r="1080" spans="1:22" ht="60" x14ac:dyDescent="0.25">
      <c r="A1080">
        <v>894</v>
      </c>
      <c r="B1080" s="3" t="s">
        <v>895</v>
      </c>
      <c r="C1080" s="3" t="s">
        <v>5004</v>
      </c>
      <c r="D1080" s="6">
        <v>20000</v>
      </c>
      <c r="E1080" s="8">
        <v>7834</v>
      </c>
      <c r="F1080" t="s">
        <v>8220</v>
      </c>
      <c r="G1080" t="s">
        <v>8223</v>
      </c>
      <c r="H1080" t="s">
        <v>8245</v>
      </c>
      <c r="I1080">
        <v>1465169610</v>
      </c>
      <c r="J1080">
        <v>1462577610</v>
      </c>
      <c r="K1080" t="b">
        <v>0</v>
      </c>
      <c r="L1080">
        <v>53</v>
      </c>
      <c r="M1080" t="b">
        <v>0</v>
      </c>
      <c r="N1080" t="s">
        <v>8277</v>
      </c>
      <c r="O1080" t="s">
        <v>8323</v>
      </c>
      <c r="P1080" t="s">
        <v>8327</v>
      </c>
      <c r="Q1080">
        <f t="shared" si="97"/>
        <v>39</v>
      </c>
      <c r="R1080">
        <f t="shared" si="96"/>
        <v>147.81</v>
      </c>
      <c r="S1080" s="12">
        <f t="shared" si="98"/>
        <v>42496.981597222228</v>
      </c>
      <c r="T1080" s="12">
        <f t="shared" si="99"/>
        <v>42526.981597222228</v>
      </c>
      <c r="U1080">
        <f t="shared" si="100"/>
        <v>2016</v>
      </c>
      <c r="V1080" s="18">
        <f t="shared" si="101"/>
        <v>30</v>
      </c>
    </row>
    <row r="1081" spans="1:22" ht="60" x14ac:dyDescent="0.25">
      <c r="A1081">
        <v>895</v>
      </c>
      <c r="B1081" s="3" t="s">
        <v>896</v>
      </c>
      <c r="C1081" s="3" t="s">
        <v>5005</v>
      </c>
      <c r="D1081" s="6">
        <v>8000</v>
      </c>
      <c r="E1081" s="8">
        <v>195</v>
      </c>
      <c r="F1081" t="s">
        <v>8220</v>
      </c>
      <c r="G1081" t="s">
        <v>8223</v>
      </c>
      <c r="H1081" t="s">
        <v>8245</v>
      </c>
      <c r="I1081">
        <v>1287975829</v>
      </c>
      <c r="J1081">
        <v>1284087829</v>
      </c>
      <c r="K1081" t="b">
        <v>0</v>
      </c>
      <c r="L1081">
        <v>7</v>
      </c>
      <c r="M1081" t="b">
        <v>0</v>
      </c>
      <c r="N1081" t="s">
        <v>8277</v>
      </c>
      <c r="O1081" t="s">
        <v>8323</v>
      </c>
      <c r="P1081" t="s">
        <v>8327</v>
      </c>
      <c r="Q1081">
        <f t="shared" si="97"/>
        <v>2</v>
      </c>
      <c r="R1081">
        <f t="shared" si="96"/>
        <v>27.86</v>
      </c>
      <c r="S1081" s="12">
        <f t="shared" si="98"/>
        <v>40431.127650462964</v>
      </c>
      <c r="T1081" s="12">
        <f t="shared" si="99"/>
        <v>40476.127650462964</v>
      </c>
      <c r="U1081">
        <f t="shared" si="100"/>
        <v>2010</v>
      </c>
      <c r="V1081" s="18">
        <f t="shared" si="101"/>
        <v>45</v>
      </c>
    </row>
    <row r="1082" spans="1:22" ht="60" x14ac:dyDescent="0.25">
      <c r="A1082">
        <v>896</v>
      </c>
      <c r="B1082" s="3" t="s">
        <v>897</v>
      </c>
      <c r="C1082" s="3" t="s">
        <v>5006</v>
      </c>
      <c r="D1082" s="6">
        <v>8000</v>
      </c>
      <c r="E1082" s="8">
        <v>3200</v>
      </c>
      <c r="F1082" t="s">
        <v>8220</v>
      </c>
      <c r="G1082" t="s">
        <v>8223</v>
      </c>
      <c r="H1082" t="s">
        <v>8245</v>
      </c>
      <c r="I1082">
        <v>1440734400</v>
      </c>
      <c r="J1082">
        <v>1438549026</v>
      </c>
      <c r="K1082" t="b">
        <v>0</v>
      </c>
      <c r="L1082">
        <v>72</v>
      </c>
      <c r="M1082" t="b">
        <v>0</v>
      </c>
      <c r="N1082" t="s">
        <v>8277</v>
      </c>
      <c r="O1082" t="s">
        <v>8323</v>
      </c>
      <c r="P1082" t="s">
        <v>8327</v>
      </c>
      <c r="Q1082">
        <f t="shared" si="97"/>
        <v>40</v>
      </c>
      <c r="R1082">
        <f t="shared" si="96"/>
        <v>44.44</v>
      </c>
      <c r="S1082" s="12">
        <f t="shared" si="98"/>
        <v>42218.872986111113</v>
      </c>
      <c r="T1082" s="12">
        <f t="shared" si="99"/>
        <v>42244.166666666672</v>
      </c>
      <c r="U1082">
        <f t="shared" si="100"/>
        <v>2015</v>
      </c>
      <c r="V1082" s="18">
        <f t="shared" si="101"/>
        <v>25.293680555555557</v>
      </c>
    </row>
    <row r="1083" spans="1:22" ht="60" x14ac:dyDescent="0.25">
      <c r="A1083">
        <v>897</v>
      </c>
      <c r="B1083" s="3" t="s">
        <v>898</v>
      </c>
      <c r="C1083" s="3" t="s">
        <v>5007</v>
      </c>
      <c r="D1083" s="6">
        <v>3000</v>
      </c>
      <c r="E1083" s="8">
        <v>0</v>
      </c>
      <c r="F1083" t="s">
        <v>8220</v>
      </c>
      <c r="G1083" t="s">
        <v>8223</v>
      </c>
      <c r="H1083" t="s">
        <v>8245</v>
      </c>
      <c r="I1083">
        <v>1354123908</v>
      </c>
      <c r="J1083">
        <v>1351528308</v>
      </c>
      <c r="K1083" t="b">
        <v>0</v>
      </c>
      <c r="L1083">
        <v>0</v>
      </c>
      <c r="M1083" t="b">
        <v>0</v>
      </c>
      <c r="N1083" t="s">
        <v>8277</v>
      </c>
      <c r="O1083" t="s">
        <v>8323</v>
      </c>
      <c r="P1083" t="s">
        <v>8327</v>
      </c>
      <c r="Q1083">
        <f t="shared" si="97"/>
        <v>0</v>
      </c>
      <c r="R1083">
        <f t="shared" si="96"/>
        <v>0</v>
      </c>
      <c r="S1083" s="12">
        <f t="shared" si="98"/>
        <v>41211.688750000001</v>
      </c>
      <c r="T1083" s="12">
        <f t="shared" si="99"/>
        <v>41241.730416666665</v>
      </c>
      <c r="U1083">
        <f t="shared" si="100"/>
        <v>2012</v>
      </c>
      <c r="V1083" s="18">
        <f t="shared" si="101"/>
        <v>30.041666666666668</v>
      </c>
    </row>
    <row r="1084" spans="1:22" ht="60" x14ac:dyDescent="0.25">
      <c r="A1084">
        <v>898</v>
      </c>
      <c r="B1084" s="3" t="s">
        <v>899</v>
      </c>
      <c r="C1084" s="3" t="s">
        <v>5008</v>
      </c>
      <c r="D1084" s="6">
        <v>2500</v>
      </c>
      <c r="E1084" s="8">
        <v>70</v>
      </c>
      <c r="F1084" t="s">
        <v>8220</v>
      </c>
      <c r="G1084" t="s">
        <v>8223</v>
      </c>
      <c r="H1084" t="s">
        <v>8245</v>
      </c>
      <c r="I1084">
        <v>1326651110</v>
      </c>
      <c r="J1084">
        <v>1322763110</v>
      </c>
      <c r="K1084" t="b">
        <v>0</v>
      </c>
      <c r="L1084">
        <v>2</v>
      </c>
      <c r="M1084" t="b">
        <v>0</v>
      </c>
      <c r="N1084" t="s">
        <v>8277</v>
      </c>
      <c r="O1084" t="s">
        <v>8323</v>
      </c>
      <c r="P1084" t="s">
        <v>8327</v>
      </c>
      <c r="Q1084">
        <f t="shared" si="97"/>
        <v>3</v>
      </c>
      <c r="R1084">
        <f t="shared" si="96"/>
        <v>35</v>
      </c>
      <c r="S1084" s="12">
        <f t="shared" si="98"/>
        <v>40878.758217592593</v>
      </c>
      <c r="T1084" s="12">
        <f t="shared" si="99"/>
        <v>40923.758217592593</v>
      </c>
      <c r="U1084">
        <f t="shared" si="100"/>
        <v>2011</v>
      </c>
      <c r="V1084" s="18">
        <f t="shared" si="101"/>
        <v>45</v>
      </c>
    </row>
    <row r="1085" spans="1:22" ht="45" x14ac:dyDescent="0.25">
      <c r="A1085">
        <v>899</v>
      </c>
      <c r="B1085" s="3" t="s">
        <v>900</v>
      </c>
      <c r="C1085" s="3" t="s">
        <v>5009</v>
      </c>
      <c r="D1085" s="6">
        <v>750</v>
      </c>
      <c r="E1085" s="8">
        <v>280</v>
      </c>
      <c r="F1085" t="s">
        <v>8220</v>
      </c>
      <c r="G1085" t="s">
        <v>8223</v>
      </c>
      <c r="H1085" t="s">
        <v>8245</v>
      </c>
      <c r="I1085">
        <v>1306549362</v>
      </c>
      <c r="J1085">
        <v>1302661362</v>
      </c>
      <c r="K1085" t="b">
        <v>0</v>
      </c>
      <c r="L1085">
        <v>8</v>
      </c>
      <c r="M1085" t="b">
        <v>0</v>
      </c>
      <c r="N1085" t="s">
        <v>8277</v>
      </c>
      <c r="O1085" t="s">
        <v>8323</v>
      </c>
      <c r="P1085" t="s">
        <v>8327</v>
      </c>
      <c r="Q1085">
        <f t="shared" si="97"/>
        <v>37</v>
      </c>
      <c r="R1085">
        <f t="shared" si="96"/>
        <v>35</v>
      </c>
      <c r="S1085" s="12">
        <f t="shared" si="98"/>
        <v>40646.099097222221</v>
      </c>
      <c r="T1085" s="12">
        <f t="shared" si="99"/>
        <v>40691.099097222221</v>
      </c>
      <c r="U1085">
        <f t="shared" si="100"/>
        <v>2011</v>
      </c>
      <c r="V1085" s="18">
        <f t="shared" si="101"/>
        <v>45</v>
      </c>
    </row>
    <row r="1086" spans="1:22" ht="45" x14ac:dyDescent="0.25">
      <c r="A1086">
        <v>900</v>
      </c>
      <c r="B1086" s="3" t="s">
        <v>901</v>
      </c>
      <c r="C1086" s="3" t="s">
        <v>5010</v>
      </c>
      <c r="D1086" s="6">
        <v>5000</v>
      </c>
      <c r="E1086" s="8">
        <v>21</v>
      </c>
      <c r="F1086" t="s">
        <v>8220</v>
      </c>
      <c r="G1086" t="s">
        <v>8223</v>
      </c>
      <c r="H1086" t="s">
        <v>8245</v>
      </c>
      <c r="I1086">
        <v>1459365802</v>
      </c>
      <c r="J1086">
        <v>1456777402</v>
      </c>
      <c r="K1086" t="b">
        <v>0</v>
      </c>
      <c r="L1086">
        <v>2</v>
      </c>
      <c r="M1086" t="b">
        <v>0</v>
      </c>
      <c r="N1086" t="s">
        <v>8276</v>
      </c>
      <c r="O1086" t="s">
        <v>8323</v>
      </c>
      <c r="P1086" t="s">
        <v>8326</v>
      </c>
      <c r="Q1086">
        <f t="shared" si="97"/>
        <v>0</v>
      </c>
      <c r="R1086">
        <f t="shared" si="96"/>
        <v>10.5</v>
      </c>
      <c r="S1086" s="12">
        <f t="shared" si="98"/>
        <v>42429.84956018519</v>
      </c>
      <c r="T1086" s="12">
        <f t="shared" si="99"/>
        <v>42459.807893518519</v>
      </c>
      <c r="U1086">
        <f t="shared" si="100"/>
        <v>2016</v>
      </c>
      <c r="V1086" s="18">
        <f t="shared" si="101"/>
        <v>29.958333333333332</v>
      </c>
    </row>
    <row r="1087" spans="1:22" ht="60" x14ac:dyDescent="0.25">
      <c r="A1087">
        <v>901</v>
      </c>
      <c r="B1087" s="3" t="s">
        <v>902</v>
      </c>
      <c r="C1087" s="3" t="s">
        <v>5011</v>
      </c>
      <c r="D1087" s="6">
        <v>6500</v>
      </c>
      <c r="E1087" s="8">
        <v>0</v>
      </c>
      <c r="F1087" t="s">
        <v>8220</v>
      </c>
      <c r="G1087" t="s">
        <v>8223</v>
      </c>
      <c r="H1087" t="s">
        <v>8245</v>
      </c>
      <c r="I1087">
        <v>1276024260</v>
      </c>
      <c r="J1087">
        <v>1272050914</v>
      </c>
      <c r="K1087" t="b">
        <v>0</v>
      </c>
      <c r="L1087">
        <v>0</v>
      </c>
      <c r="M1087" t="b">
        <v>0</v>
      </c>
      <c r="N1087" t="s">
        <v>8276</v>
      </c>
      <c r="O1087" t="s">
        <v>8323</v>
      </c>
      <c r="P1087" t="s">
        <v>8326</v>
      </c>
      <c r="Q1087">
        <f t="shared" si="97"/>
        <v>0</v>
      </c>
      <c r="R1087">
        <f t="shared" si="96"/>
        <v>0</v>
      </c>
      <c r="S1087" s="12">
        <f t="shared" si="98"/>
        <v>40291.81150462963</v>
      </c>
      <c r="T1087" s="12">
        <f t="shared" si="99"/>
        <v>40337.799305555556</v>
      </c>
      <c r="U1087">
        <f t="shared" si="100"/>
        <v>2010</v>
      </c>
      <c r="V1087" s="18">
        <f t="shared" si="101"/>
        <v>45.987800925925931</v>
      </c>
    </row>
    <row r="1088" spans="1:22" ht="60" x14ac:dyDescent="0.25">
      <c r="A1088">
        <v>902</v>
      </c>
      <c r="B1088" s="3" t="s">
        <v>903</v>
      </c>
      <c r="C1088" s="3" t="s">
        <v>5012</v>
      </c>
      <c r="D1088" s="6">
        <v>30000</v>
      </c>
      <c r="E1088" s="8">
        <v>90</v>
      </c>
      <c r="F1088" t="s">
        <v>8220</v>
      </c>
      <c r="G1088" t="s">
        <v>8223</v>
      </c>
      <c r="H1088" t="s">
        <v>8245</v>
      </c>
      <c r="I1088">
        <v>1409412600</v>
      </c>
      <c r="J1088">
        <v>1404947422</v>
      </c>
      <c r="K1088" t="b">
        <v>0</v>
      </c>
      <c r="L1088">
        <v>3</v>
      </c>
      <c r="M1088" t="b">
        <v>0</v>
      </c>
      <c r="N1088" t="s">
        <v>8276</v>
      </c>
      <c r="O1088" t="s">
        <v>8323</v>
      </c>
      <c r="P1088" t="s">
        <v>8326</v>
      </c>
      <c r="Q1088">
        <f t="shared" si="97"/>
        <v>0</v>
      </c>
      <c r="R1088">
        <f t="shared" si="96"/>
        <v>30</v>
      </c>
      <c r="S1088" s="12">
        <f t="shared" si="98"/>
        <v>41829.965532407405</v>
      </c>
      <c r="T1088" s="12">
        <f t="shared" si="99"/>
        <v>41881.645833333336</v>
      </c>
      <c r="U1088">
        <f t="shared" si="100"/>
        <v>2014</v>
      </c>
      <c r="V1088" s="18">
        <f t="shared" si="101"/>
        <v>51.680300925925927</v>
      </c>
    </row>
    <row r="1089" spans="1:22" ht="45" x14ac:dyDescent="0.25">
      <c r="A1089">
        <v>903</v>
      </c>
      <c r="B1089" s="3" t="s">
        <v>904</v>
      </c>
      <c r="C1089" s="3" t="s">
        <v>5013</v>
      </c>
      <c r="D1089" s="6">
        <v>5000</v>
      </c>
      <c r="E1089" s="8">
        <v>160</v>
      </c>
      <c r="F1089" t="s">
        <v>8220</v>
      </c>
      <c r="G1089" t="s">
        <v>8223</v>
      </c>
      <c r="H1089" t="s">
        <v>8245</v>
      </c>
      <c r="I1089">
        <v>1348367100</v>
      </c>
      <c r="J1089">
        <v>1346180780</v>
      </c>
      <c r="K1089" t="b">
        <v>0</v>
      </c>
      <c r="L1089">
        <v>4</v>
      </c>
      <c r="M1089" t="b">
        <v>0</v>
      </c>
      <c r="N1089" t="s">
        <v>8276</v>
      </c>
      <c r="O1089" t="s">
        <v>8323</v>
      </c>
      <c r="P1089" t="s">
        <v>8326</v>
      </c>
      <c r="Q1089">
        <f t="shared" si="97"/>
        <v>3</v>
      </c>
      <c r="R1089">
        <f t="shared" si="96"/>
        <v>40</v>
      </c>
      <c r="S1089" s="12">
        <f t="shared" si="98"/>
        <v>41149.796064814815</v>
      </c>
      <c r="T1089" s="12">
        <f t="shared" si="99"/>
        <v>41175.100694444445</v>
      </c>
      <c r="U1089">
        <f t="shared" si="100"/>
        <v>2012</v>
      </c>
      <c r="V1089" s="18">
        <f t="shared" si="101"/>
        <v>25.304629629629627</v>
      </c>
    </row>
    <row r="1090" spans="1:22" ht="45" x14ac:dyDescent="0.25">
      <c r="A1090">
        <v>904</v>
      </c>
      <c r="B1090" s="3" t="s">
        <v>905</v>
      </c>
      <c r="C1090" s="3" t="s">
        <v>5014</v>
      </c>
      <c r="D1090" s="6">
        <v>50000</v>
      </c>
      <c r="E1090" s="8">
        <v>151</v>
      </c>
      <c r="F1090" t="s">
        <v>8220</v>
      </c>
      <c r="G1090" t="s">
        <v>8223</v>
      </c>
      <c r="H1090" t="s">
        <v>8245</v>
      </c>
      <c r="I1090">
        <v>1451786137</v>
      </c>
      <c r="J1090">
        <v>1449194137</v>
      </c>
      <c r="K1090" t="b">
        <v>0</v>
      </c>
      <c r="L1090">
        <v>3</v>
      </c>
      <c r="M1090" t="b">
        <v>0</v>
      </c>
      <c r="N1090" t="s">
        <v>8276</v>
      </c>
      <c r="O1090" t="s">
        <v>8323</v>
      </c>
      <c r="P1090" t="s">
        <v>8326</v>
      </c>
      <c r="Q1090">
        <f t="shared" si="97"/>
        <v>0</v>
      </c>
      <c r="R1090">
        <f t="shared" ref="R1090:R1153" si="102">IFERROR(ROUND(E1090/L1090,2),0)</f>
        <v>50.33</v>
      </c>
      <c r="S1090" s="12">
        <f t="shared" si="98"/>
        <v>42342.080289351856</v>
      </c>
      <c r="T1090" s="12">
        <f t="shared" si="99"/>
        <v>42372.080289351856</v>
      </c>
      <c r="U1090">
        <f t="shared" si="100"/>
        <v>2015</v>
      </c>
      <c r="V1090" s="18">
        <f t="shared" si="101"/>
        <v>30</v>
      </c>
    </row>
    <row r="1091" spans="1:22" ht="45" x14ac:dyDescent="0.25">
      <c r="A1091">
        <v>905</v>
      </c>
      <c r="B1091" s="3" t="s">
        <v>906</v>
      </c>
      <c r="C1091" s="3" t="s">
        <v>5015</v>
      </c>
      <c r="D1091" s="6">
        <v>6500</v>
      </c>
      <c r="E1091" s="8">
        <v>196</v>
      </c>
      <c r="F1091" t="s">
        <v>8220</v>
      </c>
      <c r="G1091" t="s">
        <v>8223</v>
      </c>
      <c r="H1091" t="s">
        <v>8245</v>
      </c>
      <c r="I1091">
        <v>1295847926</v>
      </c>
      <c r="J1091">
        <v>1290663926</v>
      </c>
      <c r="K1091" t="b">
        <v>0</v>
      </c>
      <c r="L1091">
        <v>6</v>
      </c>
      <c r="M1091" t="b">
        <v>0</v>
      </c>
      <c r="N1091" t="s">
        <v>8276</v>
      </c>
      <c r="O1091" t="s">
        <v>8323</v>
      </c>
      <c r="P1091" t="s">
        <v>8326</v>
      </c>
      <c r="Q1091">
        <f t="shared" ref="Q1091:Q1154" si="103">ROUND(E1091/D1091*100,0)</f>
        <v>3</v>
      </c>
      <c r="R1091">
        <f t="shared" si="102"/>
        <v>32.67</v>
      </c>
      <c r="S1091" s="12">
        <f t="shared" ref="S1091:S1154" si="104">(((J1091/60)/60)/24)+DATE(1970,1,1)</f>
        <v>40507.239884259259</v>
      </c>
      <c r="T1091" s="12">
        <f t="shared" ref="T1091:T1154" si="105">(((I1091/60)/60)/24)+DATE(1970,1,1)</f>
        <v>40567.239884259259</v>
      </c>
      <c r="U1091">
        <f t="shared" ref="U1091:U1154" si="106">YEAR(S1091)</f>
        <v>2010</v>
      </c>
      <c r="V1091" s="18">
        <f t="shared" ref="V1091:V1154" si="107">(I1091-J1091)/60/60/24</f>
        <v>60</v>
      </c>
    </row>
    <row r="1092" spans="1:22" ht="30" x14ac:dyDescent="0.25">
      <c r="A1092">
        <v>906</v>
      </c>
      <c r="B1092" s="3" t="s">
        <v>907</v>
      </c>
      <c r="C1092" s="3" t="s">
        <v>5016</v>
      </c>
      <c r="D1092" s="6">
        <v>15000</v>
      </c>
      <c r="E1092" s="8">
        <v>0</v>
      </c>
      <c r="F1092" t="s">
        <v>8220</v>
      </c>
      <c r="G1092" t="s">
        <v>8223</v>
      </c>
      <c r="H1092" t="s">
        <v>8245</v>
      </c>
      <c r="I1092">
        <v>1394681590</v>
      </c>
      <c r="J1092">
        <v>1392093190</v>
      </c>
      <c r="K1092" t="b">
        <v>0</v>
      </c>
      <c r="L1092">
        <v>0</v>
      </c>
      <c r="M1092" t="b">
        <v>0</v>
      </c>
      <c r="N1092" t="s">
        <v>8276</v>
      </c>
      <c r="O1092" t="s">
        <v>8323</v>
      </c>
      <c r="P1092" t="s">
        <v>8326</v>
      </c>
      <c r="Q1092">
        <f t="shared" si="103"/>
        <v>0</v>
      </c>
      <c r="R1092">
        <f t="shared" si="102"/>
        <v>0</v>
      </c>
      <c r="S1092" s="12">
        <f t="shared" si="104"/>
        <v>41681.189699074072</v>
      </c>
      <c r="T1092" s="12">
        <f t="shared" si="105"/>
        <v>41711.148032407407</v>
      </c>
      <c r="U1092">
        <f t="shared" si="106"/>
        <v>2014</v>
      </c>
      <c r="V1092" s="18">
        <f t="shared" si="107"/>
        <v>29.958333333333332</v>
      </c>
    </row>
    <row r="1093" spans="1:22" ht="45" x14ac:dyDescent="0.25">
      <c r="A1093">
        <v>907</v>
      </c>
      <c r="B1093" s="3" t="s">
        <v>908</v>
      </c>
      <c r="C1093" s="3" t="s">
        <v>5017</v>
      </c>
      <c r="D1093" s="6">
        <v>2900</v>
      </c>
      <c r="E1093" s="8">
        <v>0</v>
      </c>
      <c r="F1093" t="s">
        <v>8220</v>
      </c>
      <c r="G1093" t="s">
        <v>8223</v>
      </c>
      <c r="H1093" t="s">
        <v>8245</v>
      </c>
      <c r="I1093">
        <v>1315715823</v>
      </c>
      <c r="J1093">
        <v>1313123823</v>
      </c>
      <c r="K1093" t="b">
        <v>0</v>
      </c>
      <c r="L1093">
        <v>0</v>
      </c>
      <c r="M1093" t="b">
        <v>0</v>
      </c>
      <c r="N1093" t="s">
        <v>8276</v>
      </c>
      <c r="O1093" t="s">
        <v>8323</v>
      </c>
      <c r="P1093" t="s">
        <v>8326</v>
      </c>
      <c r="Q1093">
        <f t="shared" si="103"/>
        <v>0</v>
      </c>
      <c r="R1093">
        <f t="shared" si="102"/>
        <v>0</v>
      </c>
      <c r="S1093" s="12">
        <f t="shared" si="104"/>
        <v>40767.192395833335</v>
      </c>
      <c r="T1093" s="12">
        <f t="shared" si="105"/>
        <v>40797.192395833335</v>
      </c>
      <c r="U1093">
        <f t="shared" si="106"/>
        <v>2011</v>
      </c>
      <c r="V1093" s="18">
        <f t="shared" si="107"/>
        <v>30</v>
      </c>
    </row>
    <row r="1094" spans="1:22" ht="45" x14ac:dyDescent="0.25">
      <c r="A1094">
        <v>908</v>
      </c>
      <c r="B1094" s="3" t="s">
        <v>909</v>
      </c>
      <c r="C1094" s="3" t="s">
        <v>5018</v>
      </c>
      <c r="D1094" s="6">
        <v>2500</v>
      </c>
      <c r="E1094" s="8">
        <v>0</v>
      </c>
      <c r="F1094" t="s">
        <v>8220</v>
      </c>
      <c r="G1094" t="s">
        <v>8223</v>
      </c>
      <c r="H1094" t="s">
        <v>8245</v>
      </c>
      <c r="I1094">
        <v>1280206740</v>
      </c>
      <c r="J1094">
        <v>1276283655</v>
      </c>
      <c r="K1094" t="b">
        <v>0</v>
      </c>
      <c r="L1094">
        <v>0</v>
      </c>
      <c r="M1094" t="b">
        <v>0</v>
      </c>
      <c r="N1094" t="s">
        <v>8276</v>
      </c>
      <c r="O1094" t="s">
        <v>8323</v>
      </c>
      <c r="P1094" t="s">
        <v>8326</v>
      </c>
      <c r="Q1094">
        <f t="shared" si="103"/>
        <v>0</v>
      </c>
      <c r="R1094">
        <f t="shared" si="102"/>
        <v>0</v>
      </c>
      <c r="S1094" s="12">
        <f t="shared" si="104"/>
        <v>40340.801562499997</v>
      </c>
      <c r="T1094" s="12">
        <f t="shared" si="105"/>
        <v>40386.207638888889</v>
      </c>
      <c r="U1094">
        <f t="shared" si="106"/>
        <v>2010</v>
      </c>
      <c r="V1094" s="18">
        <f t="shared" si="107"/>
        <v>45.406076388888891</v>
      </c>
    </row>
    <row r="1095" spans="1:22" ht="60" x14ac:dyDescent="0.25">
      <c r="A1095">
        <v>909</v>
      </c>
      <c r="B1095" s="3" t="s">
        <v>910</v>
      </c>
      <c r="C1095" s="3" t="s">
        <v>5019</v>
      </c>
      <c r="D1095" s="6">
        <v>16000</v>
      </c>
      <c r="E1095" s="8">
        <v>520</v>
      </c>
      <c r="F1095" t="s">
        <v>8220</v>
      </c>
      <c r="G1095" t="s">
        <v>8223</v>
      </c>
      <c r="H1095" t="s">
        <v>8245</v>
      </c>
      <c r="I1095">
        <v>1343016000</v>
      </c>
      <c r="J1095">
        <v>1340296440</v>
      </c>
      <c r="K1095" t="b">
        <v>0</v>
      </c>
      <c r="L1095">
        <v>8</v>
      </c>
      <c r="M1095" t="b">
        <v>0</v>
      </c>
      <c r="N1095" t="s">
        <v>8276</v>
      </c>
      <c r="O1095" t="s">
        <v>8323</v>
      </c>
      <c r="P1095" t="s">
        <v>8326</v>
      </c>
      <c r="Q1095">
        <f t="shared" si="103"/>
        <v>3</v>
      </c>
      <c r="R1095">
        <f t="shared" si="102"/>
        <v>65</v>
      </c>
      <c r="S1095" s="12">
        <f t="shared" si="104"/>
        <v>41081.69027777778</v>
      </c>
      <c r="T1095" s="12">
        <f t="shared" si="105"/>
        <v>41113.166666666664</v>
      </c>
      <c r="U1095">
        <f t="shared" si="106"/>
        <v>2012</v>
      </c>
      <c r="V1095" s="18">
        <f t="shared" si="107"/>
        <v>31.476388888888888</v>
      </c>
    </row>
    <row r="1096" spans="1:22" ht="45" x14ac:dyDescent="0.25">
      <c r="A1096">
        <v>910</v>
      </c>
      <c r="B1096" s="3" t="s">
        <v>911</v>
      </c>
      <c r="C1096" s="3" t="s">
        <v>5020</v>
      </c>
      <c r="D1096" s="6">
        <v>550</v>
      </c>
      <c r="E1096" s="8">
        <v>123</v>
      </c>
      <c r="F1096" t="s">
        <v>8220</v>
      </c>
      <c r="G1096" t="s">
        <v>8224</v>
      </c>
      <c r="H1096" t="s">
        <v>8246</v>
      </c>
      <c r="I1096">
        <v>1488546319</v>
      </c>
      <c r="J1096">
        <v>1483362319</v>
      </c>
      <c r="K1096" t="b">
        <v>0</v>
      </c>
      <c r="L1096">
        <v>5</v>
      </c>
      <c r="M1096" t="b">
        <v>0</v>
      </c>
      <c r="N1096" t="s">
        <v>8276</v>
      </c>
      <c r="O1096" t="s">
        <v>8323</v>
      </c>
      <c r="P1096" t="s">
        <v>8326</v>
      </c>
      <c r="Q1096">
        <f t="shared" si="103"/>
        <v>22</v>
      </c>
      <c r="R1096">
        <f t="shared" si="102"/>
        <v>24.6</v>
      </c>
      <c r="S1096" s="12">
        <f t="shared" si="104"/>
        <v>42737.545358796298</v>
      </c>
      <c r="T1096" s="12">
        <f t="shared" si="105"/>
        <v>42797.545358796298</v>
      </c>
      <c r="U1096">
        <f t="shared" si="106"/>
        <v>2017</v>
      </c>
      <c r="V1096" s="18">
        <f t="shared" si="107"/>
        <v>60</v>
      </c>
    </row>
    <row r="1097" spans="1:22" ht="60" x14ac:dyDescent="0.25">
      <c r="A1097">
        <v>911</v>
      </c>
      <c r="B1097" s="3" t="s">
        <v>912</v>
      </c>
      <c r="C1097" s="3" t="s">
        <v>5021</v>
      </c>
      <c r="D1097" s="6">
        <v>100000</v>
      </c>
      <c r="E1097" s="8">
        <v>0</v>
      </c>
      <c r="F1097" t="s">
        <v>8220</v>
      </c>
      <c r="G1097" t="s">
        <v>8223</v>
      </c>
      <c r="H1097" t="s">
        <v>8245</v>
      </c>
      <c r="I1097">
        <v>1390522045</v>
      </c>
      <c r="J1097">
        <v>1388707645</v>
      </c>
      <c r="K1097" t="b">
        <v>0</v>
      </c>
      <c r="L1097">
        <v>0</v>
      </c>
      <c r="M1097" t="b">
        <v>0</v>
      </c>
      <c r="N1097" t="s">
        <v>8276</v>
      </c>
      <c r="O1097" t="s">
        <v>8323</v>
      </c>
      <c r="P1097" t="s">
        <v>8326</v>
      </c>
      <c r="Q1097">
        <f t="shared" si="103"/>
        <v>0</v>
      </c>
      <c r="R1097">
        <f t="shared" si="102"/>
        <v>0</v>
      </c>
      <c r="S1097" s="12">
        <f t="shared" si="104"/>
        <v>41642.005150462966</v>
      </c>
      <c r="T1097" s="12">
        <f t="shared" si="105"/>
        <v>41663.005150462966</v>
      </c>
      <c r="U1097">
        <f t="shared" si="106"/>
        <v>2014</v>
      </c>
      <c r="V1097" s="18">
        <f t="shared" si="107"/>
        <v>21</v>
      </c>
    </row>
    <row r="1098" spans="1:22" ht="45" x14ac:dyDescent="0.25">
      <c r="A1098">
        <v>912</v>
      </c>
      <c r="B1098" s="3" t="s">
        <v>913</v>
      </c>
      <c r="C1098" s="3" t="s">
        <v>5022</v>
      </c>
      <c r="D1098" s="6">
        <v>3500</v>
      </c>
      <c r="E1098" s="8">
        <v>30</v>
      </c>
      <c r="F1098" t="s">
        <v>8220</v>
      </c>
      <c r="G1098" t="s">
        <v>8223</v>
      </c>
      <c r="H1098" t="s">
        <v>8245</v>
      </c>
      <c r="I1098">
        <v>1355197047</v>
      </c>
      <c r="J1098">
        <v>1350009447</v>
      </c>
      <c r="K1098" t="b">
        <v>0</v>
      </c>
      <c r="L1098">
        <v>2</v>
      </c>
      <c r="M1098" t="b">
        <v>0</v>
      </c>
      <c r="N1098" t="s">
        <v>8276</v>
      </c>
      <c r="O1098" t="s">
        <v>8323</v>
      </c>
      <c r="P1098" t="s">
        <v>8326</v>
      </c>
      <c r="Q1098">
        <f t="shared" si="103"/>
        <v>1</v>
      </c>
      <c r="R1098">
        <f t="shared" si="102"/>
        <v>15</v>
      </c>
      <c r="S1098" s="12">
        <f t="shared" si="104"/>
        <v>41194.109340277777</v>
      </c>
      <c r="T1098" s="12">
        <f t="shared" si="105"/>
        <v>41254.151006944441</v>
      </c>
      <c r="U1098">
        <f t="shared" si="106"/>
        <v>2012</v>
      </c>
      <c r="V1098" s="18">
        <f t="shared" si="107"/>
        <v>60.041666666666664</v>
      </c>
    </row>
    <row r="1099" spans="1:22" ht="60" x14ac:dyDescent="0.25">
      <c r="A1099">
        <v>913</v>
      </c>
      <c r="B1099" s="3" t="s">
        <v>914</v>
      </c>
      <c r="C1099" s="3" t="s">
        <v>5023</v>
      </c>
      <c r="D1099" s="6">
        <v>30000</v>
      </c>
      <c r="E1099" s="8">
        <v>1982</v>
      </c>
      <c r="F1099" t="s">
        <v>8220</v>
      </c>
      <c r="G1099" t="s">
        <v>8223</v>
      </c>
      <c r="H1099" t="s">
        <v>8245</v>
      </c>
      <c r="I1099">
        <v>1336188019</v>
      </c>
      <c r="J1099">
        <v>1333596019</v>
      </c>
      <c r="K1099" t="b">
        <v>0</v>
      </c>
      <c r="L1099">
        <v>24</v>
      </c>
      <c r="M1099" t="b">
        <v>0</v>
      </c>
      <c r="N1099" t="s">
        <v>8276</v>
      </c>
      <c r="O1099" t="s">
        <v>8323</v>
      </c>
      <c r="P1099" t="s">
        <v>8326</v>
      </c>
      <c r="Q1099">
        <f t="shared" si="103"/>
        <v>7</v>
      </c>
      <c r="R1099">
        <f t="shared" si="102"/>
        <v>82.58</v>
      </c>
      <c r="S1099" s="12">
        <f t="shared" si="104"/>
        <v>41004.139108796298</v>
      </c>
      <c r="T1099" s="12">
        <f t="shared" si="105"/>
        <v>41034.139108796298</v>
      </c>
      <c r="U1099">
        <f t="shared" si="106"/>
        <v>2012</v>
      </c>
      <c r="V1099" s="18">
        <f t="shared" si="107"/>
        <v>30</v>
      </c>
    </row>
    <row r="1100" spans="1:22" ht="45" x14ac:dyDescent="0.25">
      <c r="A1100">
        <v>914</v>
      </c>
      <c r="B1100" s="3" t="s">
        <v>915</v>
      </c>
      <c r="C1100" s="3" t="s">
        <v>5024</v>
      </c>
      <c r="D1100" s="6">
        <v>1500</v>
      </c>
      <c r="E1100" s="8">
        <v>0</v>
      </c>
      <c r="F1100" t="s">
        <v>8220</v>
      </c>
      <c r="G1100" t="s">
        <v>8223</v>
      </c>
      <c r="H1100" t="s">
        <v>8245</v>
      </c>
      <c r="I1100">
        <v>1345918747</v>
      </c>
      <c r="J1100">
        <v>1343326747</v>
      </c>
      <c r="K1100" t="b">
        <v>0</v>
      </c>
      <c r="L1100">
        <v>0</v>
      </c>
      <c r="M1100" t="b">
        <v>0</v>
      </c>
      <c r="N1100" t="s">
        <v>8276</v>
      </c>
      <c r="O1100" t="s">
        <v>8323</v>
      </c>
      <c r="P1100" t="s">
        <v>8326</v>
      </c>
      <c r="Q1100">
        <f t="shared" si="103"/>
        <v>0</v>
      </c>
      <c r="R1100">
        <f t="shared" si="102"/>
        <v>0</v>
      </c>
      <c r="S1100" s="12">
        <f t="shared" si="104"/>
        <v>41116.763275462967</v>
      </c>
      <c r="T1100" s="12">
        <f t="shared" si="105"/>
        <v>41146.763275462967</v>
      </c>
      <c r="U1100">
        <f t="shared" si="106"/>
        <v>2012</v>
      </c>
      <c r="V1100" s="18">
        <f t="shared" si="107"/>
        <v>30</v>
      </c>
    </row>
    <row r="1101" spans="1:22" ht="45" x14ac:dyDescent="0.25">
      <c r="A1101">
        <v>915</v>
      </c>
      <c r="B1101" s="3" t="s">
        <v>916</v>
      </c>
      <c r="C1101" s="3" t="s">
        <v>5025</v>
      </c>
      <c r="D1101" s="6">
        <v>6500</v>
      </c>
      <c r="E1101" s="8">
        <v>375</v>
      </c>
      <c r="F1101" t="s">
        <v>8220</v>
      </c>
      <c r="G1101" t="s">
        <v>8223</v>
      </c>
      <c r="H1101" t="s">
        <v>8245</v>
      </c>
      <c r="I1101">
        <v>1330577940</v>
      </c>
      <c r="J1101">
        <v>1327853914</v>
      </c>
      <c r="K1101" t="b">
        <v>0</v>
      </c>
      <c r="L1101">
        <v>9</v>
      </c>
      <c r="M1101" t="b">
        <v>0</v>
      </c>
      <c r="N1101" t="s">
        <v>8276</v>
      </c>
      <c r="O1101" t="s">
        <v>8323</v>
      </c>
      <c r="P1101" t="s">
        <v>8326</v>
      </c>
      <c r="Q1101">
        <f t="shared" si="103"/>
        <v>6</v>
      </c>
      <c r="R1101">
        <f t="shared" si="102"/>
        <v>41.67</v>
      </c>
      <c r="S1101" s="12">
        <f t="shared" si="104"/>
        <v>40937.679560185185</v>
      </c>
      <c r="T1101" s="12">
        <f t="shared" si="105"/>
        <v>40969.207638888889</v>
      </c>
      <c r="U1101">
        <f t="shared" si="106"/>
        <v>2012</v>
      </c>
      <c r="V1101" s="18">
        <f t="shared" si="107"/>
        <v>31.528078703703702</v>
      </c>
    </row>
    <row r="1102" spans="1:22" ht="45" x14ac:dyDescent="0.25">
      <c r="A1102">
        <v>916</v>
      </c>
      <c r="B1102" s="3" t="s">
        <v>917</v>
      </c>
      <c r="C1102" s="3" t="s">
        <v>5026</v>
      </c>
      <c r="D1102" s="6">
        <v>3300</v>
      </c>
      <c r="E1102" s="8">
        <v>0</v>
      </c>
      <c r="F1102" t="s">
        <v>8220</v>
      </c>
      <c r="G1102" t="s">
        <v>8223</v>
      </c>
      <c r="H1102" t="s">
        <v>8245</v>
      </c>
      <c r="I1102">
        <v>1287723600</v>
      </c>
      <c r="J1102">
        <v>1284409734</v>
      </c>
      <c r="K1102" t="b">
        <v>0</v>
      </c>
      <c r="L1102">
        <v>0</v>
      </c>
      <c r="M1102" t="b">
        <v>0</v>
      </c>
      <c r="N1102" t="s">
        <v>8276</v>
      </c>
      <c r="O1102" t="s">
        <v>8323</v>
      </c>
      <c r="P1102" t="s">
        <v>8326</v>
      </c>
      <c r="Q1102">
        <f t="shared" si="103"/>
        <v>0</v>
      </c>
      <c r="R1102">
        <f t="shared" si="102"/>
        <v>0</v>
      </c>
      <c r="S1102" s="12">
        <f t="shared" si="104"/>
        <v>40434.853402777779</v>
      </c>
      <c r="T1102" s="12">
        <f t="shared" si="105"/>
        <v>40473.208333333336</v>
      </c>
      <c r="U1102">
        <f t="shared" si="106"/>
        <v>2010</v>
      </c>
      <c r="V1102" s="18">
        <f t="shared" si="107"/>
        <v>38.354930555555555</v>
      </c>
    </row>
    <row r="1103" spans="1:22" ht="60" x14ac:dyDescent="0.25">
      <c r="A1103">
        <v>917</v>
      </c>
      <c r="B1103" s="3" t="s">
        <v>918</v>
      </c>
      <c r="C1103" s="3" t="s">
        <v>5027</v>
      </c>
      <c r="D1103" s="6">
        <v>5000</v>
      </c>
      <c r="E1103" s="8">
        <v>30</v>
      </c>
      <c r="F1103" t="s">
        <v>8220</v>
      </c>
      <c r="G1103" t="s">
        <v>8223</v>
      </c>
      <c r="H1103" t="s">
        <v>8245</v>
      </c>
      <c r="I1103">
        <v>1405305000</v>
      </c>
      <c r="J1103">
        <v>1402612730</v>
      </c>
      <c r="K1103" t="b">
        <v>0</v>
      </c>
      <c r="L1103">
        <v>1</v>
      </c>
      <c r="M1103" t="b">
        <v>0</v>
      </c>
      <c r="N1103" t="s">
        <v>8276</v>
      </c>
      <c r="O1103" t="s">
        <v>8323</v>
      </c>
      <c r="P1103" t="s">
        <v>8326</v>
      </c>
      <c r="Q1103">
        <f t="shared" si="103"/>
        <v>1</v>
      </c>
      <c r="R1103">
        <f t="shared" si="102"/>
        <v>30</v>
      </c>
      <c r="S1103" s="12">
        <f t="shared" si="104"/>
        <v>41802.94363425926</v>
      </c>
      <c r="T1103" s="12">
        <f t="shared" si="105"/>
        <v>41834.104166666664</v>
      </c>
      <c r="U1103">
        <f t="shared" si="106"/>
        <v>2014</v>
      </c>
      <c r="V1103" s="18">
        <f t="shared" si="107"/>
        <v>31.160532407407405</v>
      </c>
    </row>
    <row r="1104" spans="1:22" ht="60" x14ac:dyDescent="0.25">
      <c r="A1104">
        <v>918</v>
      </c>
      <c r="B1104" s="3" t="s">
        <v>919</v>
      </c>
      <c r="C1104" s="3" t="s">
        <v>5028</v>
      </c>
      <c r="D1104" s="6">
        <v>3900</v>
      </c>
      <c r="E1104" s="8">
        <v>196</v>
      </c>
      <c r="F1104" t="s">
        <v>8220</v>
      </c>
      <c r="G1104" t="s">
        <v>8224</v>
      </c>
      <c r="H1104" t="s">
        <v>8246</v>
      </c>
      <c r="I1104">
        <v>1417474761</v>
      </c>
      <c r="J1104">
        <v>1414879161</v>
      </c>
      <c r="K1104" t="b">
        <v>0</v>
      </c>
      <c r="L1104">
        <v>10</v>
      </c>
      <c r="M1104" t="b">
        <v>0</v>
      </c>
      <c r="N1104" t="s">
        <v>8276</v>
      </c>
      <c r="O1104" t="s">
        <v>8323</v>
      </c>
      <c r="P1104" t="s">
        <v>8326</v>
      </c>
      <c r="Q1104">
        <f t="shared" si="103"/>
        <v>5</v>
      </c>
      <c r="R1104">
        <f t="shared" si="102"/>
        <v>19.600000000000001</v>
      </c>
      <c r="S1104" s="12">
        <f t="shared" si="104"/>
        <v>41944.916215277779</v>
      </c>
      <c r="T1104" s="12">
        <f t="shared" si="105"/>
        <v>41974.957881944443</v>
      </c>
      <c r="U1104">
        <f t="shared" si="106"/>
        <v>2014</v>
      </c>
      <c r="V1104" s="18">
        <f t="shared" si="107"/>
        <v>30.041666666666668</v>
      </c>
    </row>
    <row r="1105" spans="1:22" x14ac:dyDescent="0.25">
      <c r="A1105">
        <v>919</v>
      </c>
      <c r="B1105" s="3" t="s">
        <v>920</v>
      </c>
      <c r="C1105" s="3" t="s">
        <v>5029</v>
      </c>
      <c r="D1105" s="6">
        <v>20000</v>
      </c>
      <c r="E1105" s="8">
        <v>100</v>
      </c>
      <c r="F1105" t="s">
        <v>8220</v>
      </c>
      <c r="G1105" t="s">
        <v>8223</v>
      </c>
      <c r="H1105" t="s">
        <v>8245</v>
      </c>
      <c r="I1105">
        <v>1355930645</v>
      </c>
      <c r="J1105">
        <v>1352906645</v>
      </c>
      <c r="K1105" t="b">
        <v>0</v>
      </c>
      <c r="L1105">
        <v>1</v>
      </c>
      <c r="M1105" t="b">
        <v>0</v>
      </c>
      <c r="N1105" t="s">
        <v>8276</v>
      </c>
      <c r="O1105" t="s">
        <v>8323</v>
      </c>
      <c r="P1105" t="s">
        <v>8326</v>
      </c>
      <c r="Q1105">
        <f t="shared" si="103"/>
        <v>1</v>
      </c>
      <c r="R1105">
        <f t="shared" si="102"/>
        <v>100</v>
      </c>
      <c r="S1105" s="12">
        <f t="shared" si="104"/>
        <v>41227.641724537039</v>
      </c>
      <c r="T1105" s="12">
        <f t="shared" si="105"/>
        <v>41262.641724537039</v>
      </c>
      <c r="U1105">
        <f t="shared" si="106"/>
        <v>2012</v>
      </c>
      <c r="V1105" s="18">
        <f t="shared" si="107"/>
        <v>35</v>
      </c>
    </row>
    <row r="1106" spans="1:22" ht="45" x14ac:dyDescent="0.25">
      <c r="A1106">
        <v>920</v>
      </c>
      <c r="B1106" s="3" t="s">
        <v>921</v>
      </c>
      <c r="C1106" s="3" t="s">
        <v>5030</v>
      </c>
      <c r="D1106" s="6">
        <v>5500</v>
      </c>
      <c r="E1106" s="8">
        <v>0</v>
      </c>
      <c r="F1106" t="s">
        <v>8220</v>
      </c>
      <c r="G1106" t="s">
        <v>8223</v>
      </c>
      <c r="H1106" t="s">
        <v>8245</v>
      </c>
      <c r="I1106">
        <v>1384448822</v>
      </c>
      <c r="J1106">
        <v>1381853222</v>
      </c>
      <c r="K1106" t="b">
        <v>0</v>
      </c>
      <c r="L1106">
        <v>0</v>
      </c>
      <c r="M1106" t="b">
        <v>0</v>
      </c>
      <c r="N1106" t="s">
        <v>8276</v>
      </c>
      <c r="O1106" t="s">
        <v>8323</v>
      </c>
      <c r="P1106" t="s">
        <v>8326</v>
      </c>
      <c r="Q1106">
        <f t="shared" si="103"/>
        <v>0</v>
      </c>
      <c r="R1106">
        <f t="shared" si="102"/>
        <v>0</v>
      </c>
      <c r="S1106" s="12">
        <f t="shared" si="104"/>
        <v>41562.67155092593</v>
      </c>
      <c r="T1106" s="12">
        <f t="shared" si="105"/>
        <v>41592.713217592594</v>
      </c>
      <c r="U1106">
        <f t="shared" si="106"/>
        <v>2013</v>
      </c>
      <c r="V1106" s="18">
        <f t="shared" si="107"/>
        <v>30.041666666666668</v>
      </c>
    </row>
    <row r="1107" spans="1:22" ht="60" x14ac:dyDescent="0.25">
      <c r="A1107">
        <v>921</v>
      </c>
      <c r="B1107" s="3" t="s">
        <v>922</v>
      </c>
      <c r="C1107" s="3" t="s">
        <v>5031</v>
      </c>
      <c r="D1107" s="6">
        <v>15000</v>
      </c>
      <c r="E1107" s="8">
        <v>4635</v>
      </c>
      <c r="F1107" t="s">
        <v>8220</v>
      </c>
      <c r="G1107" t="s">
        <v>8223</v>
      </c>
      <c r="H1107" t="s">
        <v>8245</v>
      </c>
      <c r="I1107">
        <v>1323666376</v>
      </c>
      <c r="J1107">
        <v>1320033976</v>
      </c>
      <c r="K1107" t="b">
        <v>0</v>
      </c>
      <c r="L1107">
        <v>20</v>
      </c>
      <c r="M1107" t="b">
        <v>0</v>
      </c>
      <c r="N1107" t="s">
        <v>8276</v>
      </c>
      <c r="O1107" t="s">
        <v>8323</v>
      </c>
      <c r="P1107" t="s">
        <v>8326</v>
      </c>
      <c r="Q1107">
        <f t="shared" si="103"/>
        <v>31</v>
      </c>
      <c r="R1107">
        <f t="shared" si="102"/>
        <v>231.75</v>
      </c>
      <c r="S1107" s="12">
        <f t="shared" si="104"/>
        <v>40847.171018518515</v>
      </c>
      <c r="T1107" s="12">
        <f t="shared" si="105"/>
        <v>40889.212685185186</v>
      </c>
      <c r="U1107">
        <f t="shared" si="106"/>
        <v>2011</v>
      </c>
      <c r="V1107" s="18">
        <f t="shared" si="107"/>
        <v>42.041666666666664</v>
      </c>
    </row>
    <row r="1108" spans="1:22" ht="45" x14ac:dyDescent="0.25">
      <c r="A1108">
        <v>922</v>
      </c>
      <c r="B1108" s="3" t="s">
        <v>923</v>
      </c>
      <c r="C1108" s="3" t="s">
        <v>5032</v>
      </c>
      <c r="D1108" s="6">
        <v>27000</v>
      </c>
      <c r="E1108" s="8">
        <v>5680</v>
      </c>
      <c r="F1108" t="s">
        <v>8220</v>
      </c>
      <c r="G1108" t="s">
        <v>8223</v>
      </c>
      <c r="H1108" t="s">
        <v>8245</v>
      </c>
      <c r="I1108">
        <v>1412167393</v>
      </c>
      <c r="J1108">
        <v>1409143393</v>
      </c>
      <c r="K1108" t="b">
        <v>0</v>
      </c>
      <c r="L1108">
        <v>30</v>
      </c>
      <c r="M1108" t="b">
        <v>0</v>
      </c>
      <c r="N1108" t="s">
        <v>8276</v>
      </c>
      <c r="O1108" t="s">
        <v>8323</v>
      </c>
      <c r="P1108" t="s">
        <v>8326</v>
      </c>
      <c r="Q1108">
        <f t="shared" si="103"/>
        <v>21</v>
      </c>
      <c r="R1108">
        <f t="shared" si="102"/>
        <v>189.33</v>
      </c>
      <c r="S1108" s="12">
        <f t="shared" si="104"/>
        <v>41878.530011574076</v>
      </c>
      <c r="T1108" s="12">
        <f t="shared" si="105"/>
        <v>41913.530011574076</v>
      </c>
      <c r="U1108">
        <f t="shared" si="106"/>
        <v>2014</v>
      </c>
      <c r="V1108" s="18">
        <f t="shared" si="107"/>
        <v>35</v>
      </c>
    </row>
    <row r="1109" spans="1:22" ht="60" x14ac:dyDescent="0.25">
      <c r="A1109">
        <v>923</v>
      </c>
      <c r="B1109" s="3" t="s">
        <v>924</v>
      </c>
      <c r="C1109" s="3" t="s">
        <v>5033</v>
      </c>
      <c r="D1109" s="6">
        <v>15000</v>
      </c>
      <c r="E1109" s="8">
        <v>330</v>
      </c>
      <c r="F1109" t="s">
        <v>8220</v>
      </c>
      <c r="G1109" t="s">
        <v>8223</v>
      </c>
      <c r="H1109" t="s">
        <v>8245</v>
      </c>
      <c r="I1109">
        <v>1416614523</v>
      </c>
      <c r="J1109">
        <v>1414018923</v>
      </c>
      <c r="K1109" t="b">
        <v>0</v>
      </c>
      <c r="L1109">
        <v>6</v>
      </c>
      <c r="M1109" t="b">
        <v>0</v>
      </c>
      <c r="N1109" t="s">
        <v>8276</v>
      </c>
      <c r="O1109" t="s">
        <v>8323</v>
      </c>
      <c r="P1109" t="s">
        <v>8326</v>
      </c>
      <c r="Q1109">
        <f t="shared" si="103"/>
        <v>2</v>
      </c>
      <c r="R1109">
        <f t="shared" si="102"/>
        <v>55</v>
      </c>
      <c r="S1109" s="12">
        <f t="shared" si="104"/>
        <v>41934.959756944445</v>
      </c>
      <c r="T1109" s="12">
        <f t="shared" si="105"/>
        <v>41965.001423611116</v>
      </c>
      <c r="U1109">
        <f t="shared" si="106"/>
        <v>2014</v>
      </c>
      <c r="V1109" s="18">
        <f t="shared" si="107"/>
        <v>30.041666666666668</v>
      </c>
    </row>
    <row r="1110" spans="1:22" ht="60" x14ac:dyDescent="0.25">
      <c r="A1110">
        <v>924</v>
      </c>
      <c r="B1110" s="3" t="s">
        <v>925</v>
      </c>
      <c r="C1110" s="3" t="s">
        <v>5034</v>
      </c>
      <c r="D1110" s="6">
        <v>3000</v>
      </c>
      <c r="E1110" s="8">
        <v>327</v>
      </c>
      <c r="F1110" t="s">
        <v>8220</v>
      </c>
      <c r="G1110" t="s">
        <v>8223</v>
      </c>
      <c r="H1110" t="s">
        <v>8245</v>
      </c>
      <c r="I1110">
        <v>1360795069</v>
      </c>
      <c r="J1110">
        <v>1358203069</v>
      </c>
      <c r="K1110" t="b">
        <v>0</v>
      </c>
      <c r="L1110">
        <v>15</v>
      </c>
      <c r="M1110" t="b">
        <v>0</v>
      </c>
      <c r="N1110" t="s">
        <v>8276</v>
      </c>
      <c r="O1110" t="s">
        <v>8323</v>
      </c>
      <c r="P1110" t="s">
        <v>8326</v>
      </c>
      <c r="Q1110">
        <f t="shared" si="103"/>
        <v>11</v>
      </c>
      <c r="R1110">
        <f t="shared" si="102"/>
        <v>21.8</v>
      </c>
      <c r="S1110" s="12">
        <f t="shared" si="104"/>
        <v>41288.942928240744</v>
      </c>
      <c r="T1110" s="12">
        <f t="shared" si="105"/>
        <v>41318.942928240744</v>
      </c>
      <c r="U1110">
        <f t="shared" si="106"/>
        <v>2013</v>
      </c>
      <c r="V1110" s="18">
        <f t="shared" si="107"/>
        <v>30</v>
      </c>
    </row>
    <row r="1111" spans="1:22" ht="45" x14ac:dyDescent="0.25">
      <c r="A1111">
        <v>925</v>
      </c>
      <c r="B1111" s="3" t="s">
        <v>926</v>
      </c>
      <c r="C1111" s="3" t="s">
        <v>5035</v>
      </c>
      <c r="D1111" s="6">
        <v>6000</v>
      </c>
      <c r="E1111" s="8">
        <v>160</v>
      </c>
      <c r="F1111" t="s">
        <v>8220</v>
      </c>
      <c r="G1111" t="s">
        <v>8223</v>
      </c>
      <c r="H1111" t="s">
        <v>8245</v>
      </c>
      <c r="I1111">
        <v>1385590111</v>
      </c>
      <c r="J1111">
        <v>1382994511</v>
      </c>
      <c r="K1111" t="b">
        <v>0</v>
      </c>
      <c r="L1111">
        <v>5</v>
      </c>
      <c r="M1111" t="b">
        <v>0</v>
      </c>
      <c r="N1111" t="s">
        <v>8276</v>
      </c>
      <c r="O1111" t="s">
        <v>8323</v>
      </c>
      <c r="P1111" t="s">
        <v>8326</v>
      </c>
      <c r="Q1111">
        <f t="shared" si="103"/>
        <v>3</v>
      </c>
      <c r="R1111">
        <f t="shared" si="102"/>
        <v>32</v>
      </c>
      <c r="S1111" s="12">
        <f t="shared" si="104"/>
        <v>41575.880914351852</v>
      </c>
      <c r="T1111" s="12">
        <f t="shared" si="105"/>
        <v>41605.922581018516</v>
      </c>
      <c r="U1111">
        <f t="shared" si="106"/>
        <v>2013</v>
      </c>
      <c r="V1111" s="18">
        <f t="shared" si="107"/>
        <v>30.041666666666668</v>
      </c>
    </row>
    <row r="1112" spans="1:22" ht="60" x14ac:dyDescent="0.25">
      <c r="A1112">
        <v>926</v>
      </c>
      <c r="B1112" s="3" t="s">
        <v>927</v>
      </c>
      <c r="C1112" s="3" t="s">
        <v>5036</v>
      </c>
      <c r="D1112" s="6">
        <v>7000</v>
      </c>
      <c r="E1112" s="8">
        <v>0</v>
      </c>
      <c r="F1112" t="s">
        <v>8220</v>
      </c>
      <c r="G1112" t="s">
        <v>8223</v>
      </c>
      <c r="H1112" t="s">
        <v>8245</v>
      </c>
      <c r="I1112">
        <v>1278628800</v>
      </c>
      <c r="J1112">
        <v>1276043330</v>
      </c>
      <c r="K1112" t="b">
        <v>0</v>
      </c>
      <c r="L1112">
        <v>0</v>
      </c>
      <c r="M1112" t="b">
        <v>0</v>
      </c>
      <c r="N1112" t="s">
        <v>8276</v>
      </c>
      <c r="O1112" t="s">
        <v>8323</v>
      </c>
      <c r="P1112" t="s">
        <v>8326</v>
      </c>
      <c r="Q1112">
        <f t="shared" si="103"/>
        <v>0</v>
      </c>
      <c r="R1112">
        <f t="shared" si="102"/>
        <v>0</v>
      </c>
      <c r="S1112" s="12">
        <f t="shared" si="104"/>
        <v>40338.02002314815</v>
      </c>
      <c r="T1112" s="12">
        <f t="shared" si="105"/>
        <v>40367.944444444445</v>
      </c>
      <c r="U1112">
        <f t="shared" si="106"/>
        <v>2010</v>
      </c>
      <c r="V1112" s="18">
        <f t="shared" si="107"/>
        <v>29.924421296296291</v>
      </c>
    </row>
    <row r="1113" spans="1:22" ht="30" x14ac:dyDescent="0.25">
      <c r="A1113">
        <v>927</v>
      </c>
      <c r="B1113" s="3" t="s">
        <v>928</v>
      </c>
      <c r="C1113" s="3" t="s">
        <v>5037</v>
      </c>
      <c r="D1113" s="6">
        <v>20000</v>
      </c>
      <c r="E1113" s="8">
        <v>0</v>
      </c>
      <c r="F1113" t="s">
        <v>8220</v>
      </c>
      <c r="G1113" t="s">
        <v>8223</v>
      </c>
      <c r="H1113" t="s">
        <v>8245</v>
      </c>
      <c r="I1113">
        <v>1337024695</v>
      </c>
      <c r="J1113">
        <v>1334432695</v>
      </c>
      <c r="K1113" t="b">
        <v>0</v>
      </c>
      <c r="L1113">
        <v>0</v>
      </c>
      <c r="M1113" t="b">
        <v>0</v>
      </c>
      <c r="N1113" t="s">
        <v>8276</v>
      </c>
      <c r="O1113" t="s">
        <v>8323</v>
      </c>
      <c r="P1113" t="s">
        <v>8326</v>
      </c>
      <c r="Q1113">
        <f t="shared" si="103"/>
        <v>0</v>
      </c>
      <c r="R1113">
        <f t="shared" si="102"/>
        <v>0</v>
      </c>
      <c r="S1113" s="12">
        <f t="shared" si="104"/>
        <v>41013.822858796295</v>
      </c>
      <c r="T1113" s="12">
        <f t="shared" si="105"/>
        <v>41043.822858796295</v>
      </c>
      <c r="U1113">
        <f t="shared" si="106"/>
        <v>2012</v>
      </c>
      <c r="V1113" s="18">
        <f t="shared" si="107"/>
        <v>30</v>
      </c>
    </row>
    <row r="1114" spans="1:22" ht="45" x14ac:dyDescent="0.25">
      <c r="A1114">
        <v>928</v>
      </c>
      <c r="B1114" s="3" t="s">
        <v>929</v>
      </c>
      <c r="C1114" s="3" t="s">
        <v>5038</v>
      </c>
      <c r="D1114" s="6">
        <v>14500</v>
      </c>
      <c r="E1114" s="8">
        <v>1575</v>
      </c>
      <c r="F1114" t="s">
        <v>8220</v>
      </c>
      <c r="G1114" t="s">
        <v>8223</v>
      </c>
      <c r="H1114" t="s">
        <v>8245</v>
      </c>
      <c r="I1114">
        <v>1353196800</v>
      </c>
      <c r="J1114">
        <v>1348864913</v>
      </c>
      <c r="K1114" t="b">
        <v>0</v>
      </c>
      <c r="L1114">
        <v>28</v>
      </c>
      <c r="M1114" t="b">
        <v>0</v>
      </c>
      <c r="N1114" t="s">
        <v>8276</v>
      </c>
      <c r="O1114" t="s">
        <v>8323</v>
      </c>
      <c r="P1114" t="s">
        <v>8326</v>
      </c>
      <c r="Q1114">
        <f t="shared" si="103"/>
        <v>11</v>
      </c>
      <c r="R1114">
        <f t="shared" si="102"/>
        <v>56.25</v>
      </c>
      <c r="S1114" s="12">
        <f t="shared" si="104"/>
        <v>41180.86241898148</v>
      </c>
      <c r="T1114" s="12">
        <f t="shared" si="105"/>
        <v>41231</v>
      </c>
      <c r="U1114">
        <f t="shared" si="106"/>
        <v>2012</v>
      </c>
      <c r="V1114" s="18">
        <f t="shared" si="107"/>
        <v>50.137581018518517</v>
      </c>
    </row>
    <row r="1115" spans="1:22" ht="45" x14ac:dyDescent="0.25">
      <c r="A1115">
        <v>929</v>
      </c>
      <c r="B1115" s="3" t="s">
        <v>930</v>
      </c>
      <c r="C1115" s="3" t="s">
        <v>5039</v>
      </c>
      <c r="D1115" s="6">
        <v>500</v>
      </c>
      <c r="E1115" s="8">
        <v>0</v>
      </c>
      <c r="F1115" t="s">
        <v>8220</v>
      </c>
      <c r="G1115" t="s">
        <v>8223</v>
      </c>
      <c r="H1115" t="s">
        <v>8245</v>
      </c>
      <c r="I1115">
        <v>1333946569</v>
      </c>
      <c r="J1115">
        <v>1331358169</v>
      </c>
      <c r="K1115" t="b">
        <v>0</v>
      </c>
      <c r="L1115">
        <v>0</v>
      </c>
      <c r="M1115" t="b">
        <v>0</v>
      </c>
      <c r="N1115" t="s">
        <v>8276</v>
      </c>
      <c r="O1115" t="s">
        <v>8323</v>
      </c>
      <c r="P1115" t="s">
        <v>8326</v>
      </c>
      <c r="Q1115">
        <f t="shared" si="103"/>
        <v>0</v>
      </c>
      <c r="R1115">
        <f t="shared" si="102"/>
        <v>0</v>
      </c>
      <c r="S1115" s="12">
        <f t="shared" si="104"/>
        <v>40978.238067129627</v>
      </c>
      <c r="T1115" s="12">
        <f t="shared" si="105"/>
        <v>41008.196400462963</v>
      </c>
      <c r="U1115">
        <f t="shared" si="106"/>
        <v>2012</v>
      </c>
      <c r="V1115" s="18">
        <f t="shared" si="107"/>
        <v>29.958333333333332</v>
      </c>
    </row>
    <row r="1116" spans="1:22" ht="60" x14ac:dyDescent="0.25">
      <c r="A1116">
        <v>930</v>
      </c>
      <c r="B1116" s="3" t="s">
        <v>931</v>
      </c>
      <c r="C1116" s="3" t="s">
        <v>5040</v>
      </c>
      <c r="D1116" s="6">
        <v>900</v>
      </c>
      <c r="E1116" s="8">
        <v>345</v>
      </c>
      <c r="F1116" t="s">
        <v>8220</v>
      </c>
      <c r="G1116" t="s">
        <v>8223</v>
      </c>
      <c r="H1116" t="s">
        <v>8245</v>
      </c>
      <c r="I1116">
        <v>1277501520</v>
      </c>
      <c r="J1116">
        <v>1273874306</v>
      </c>
      <c r="K1116" t="b">
        <v>0</v>
      </c>
      <c r="L1116">
        <v>5</v>
      </c>
      <c r="M1116" t="b">
        <v>0</v>
      </c>
      <c r="N1116" t="s">
        <v>8276</v>
      </c>
      <c r="O1116" t="s">
        <v>8323</v>
      </c>
      <c r="P1116" t="s">
        <v>8326</v>
      </c>
      <c r="Q1116">
        <f t="shared" si="103"/>
        <v>38</v>
      </c>
      <c r="R1116">
        <f t="shared" si="102"/>
        <v>69</v>
      </c>
      <c r="S1116" s="12">
        <f t="shared" si="104"/>
        <v>40312.915578703702</v>
      </c>
      <c r="T1116" s="12">
        <f t="shared" si="105"/>
        <v>40354.897222222222</v>
      </c>
      <c r="U1116">
        <f t="shared" si="106"/>
        <v>2010</v>
      </c>
      <c r="V1116" s="18">
        <f t="shared" si="107"/>
        <v>41.981643518518517</v>
      </c>
    </row>
    <row r="1117" spans="1:22" ht="45" x14ac:dyDescent="0.25">
      <c r="A1117">
        <v>931</v>
      </c>
      <c r="B1117" s="3" t="s">
        <v>932</v>
      </c>
      <c r="C1117" s="3" t="s">
        <v>5041</v>
      </c>
      <c r="D1117" s="6">
        <v>2000</v>
      </c>
      <c r="E1117" s="8">
        <v>131</v>
      </c>
      <c r="F1117" t="s">
        <v>8220</v>
      </c>
      <c r="G1117" t="s">
        <v>8224</v>
      </c>
      <c r="H1117" t="s">
        <v>8246</v>
      </c>
      <c r="I1117">
        <v>1395007200</v>
      </c>
      <c r="J1117">
        <v>1392021502</v>
      </c>
      <c r="K1117" t="b">
        <v>0</v>
      </c>
      <c r="L1117">
        <v>7</v>
      </c>
      <c r="M1117" t="b">
        <v>0</v>
      </c>
      <c r="N1117" t="s">
        <v>8276</v>
      </c>
      <c r="O1117" t="s">
        <v>8323</v>
      </c>
      <c r="P1117" t="s">
        <v>8326</v>
      </c>
      <c r="Q1117">
        <f t="shared" si="103"/>
        <v>7</v>
      </c>
      <c r="R1117">
        <f t="shared" si="102"/>
        <v>18.71</v>
      </c>
      <c r="S1117" s="12">
        <f t="shared" si="104"/>
        <v>41680.359976851854</v>
      </c>
      <c r="T1117" s="12">
        <f t="shared" si="105"/>
        <v>41714.916666666664</v>
      </c>
      <c r="U1117">
        <f t="shared" si="106"/>
        <v>2014</v>
      </c>
      <c r="V1117" s="18">
        <f t="shared" si="107"/>
        <v>34.55668981481481</v>
      </c>
    </row>
    <row r="1118" spans="1:22" ht="45" x14ac:dyDescent="0.25">
      <c r="A1118">
        <v>932</v>
      </c>
      <c r="B1118" s="3" t="s">
        <v>933</v>
      </c>
      <c r="C1118" s="3" t="s">
        <v>5042</v>
      </c>
      <c r="D1118" s="6">
        <v>9500</v>
      </c>
      <c r="E1118" s="8">
        <v>1381</v>
      </c>
      <c r="F1118" t="s">
        <v>8220</v>
      </c>
      <c r="G1118" t="s">
        <v>8223</v>
      </c>
      <c r="H1118" t="s">
        <v>8245</v>
      </c>
      <c r="I1118">
        <v>1363990545</v>
      </c>
      <c r="J1118">
        <v>1360106145</v>
      </c>
      <c r="K1118" t="b">
        <v>0</v>
      </c>
      <c r="L1118">
        <v>30</v>
      </c>
      <c r="M1118" t="b">
        <v>0</v>
      </c>
      <c r="N1118" t="s">
        <v>8276</v>
      </c>
      <c r="O1118" t="s">
        <v>8323</v>
      </c>
      <c r="P1118" t="s">
        <v>8326</v>
      </c>
      <c r="Q1118">
        <f t="shared" si="103"/>
        <v>15</v>
      </c>
      <c r="R1118">
        <f t="shared" si="102"/>
        <v>46.03</v>
      </c>
      <c r="S1118" s="12">
        <f t="shared" si="104"/>
        <v>41310.969270833331</v>
      </c>
      <c r="T1118" s="12">
        <f t="shared" si="105"/>
        <v>41355.927604166667</v>
      </c>
      <c r="U1118">
        <f t="shared" si="106"/>
        <v>2013</v>
      </c>
      <c r="V1118" s="18">
        <f t="shared" si="107"/>
        <v>44.958333333333336</v>
      </c>
    </row>
    <row r="1119" spans="1:22" ht="60" x14ac:dyDescent="0.25">
      <c r="A1119">
        <v>933</v>
      </c>
      <c r="B1119" s="3" t="s">
        <v>934</v>
      </c>
      <c r="C1119" s="3" t="s">
        <v>5043</v>
      </c>
      <c r="D1119" s="6">
        <v>2000</v>
      </c>
      <c r="E1119" s="8">
        <v>120</v>
      </c>
      <c r="F1119" t="s">
        <v>8220</v>
      </c>
      <c r="G1119" t="s">
        <v>8223</v>
      </c>
      <c r="H1119" t="s">
        <v>8245</v>
      </c>
      <c r="I1119">
        <v>1399867409</v>
      </c>
      <c r="J1119">
        <v>1394683409</v>
      </c>
      <c r="K1119" t="b">
        <v>0</v>
      </c>
      <c r="L1119">
        <v>2</v>
      </c>
      <c r="M1119" t="b">
        <v>0</v>
      </c>
      <c r="N1119" t="s">
        <v>8276</v>
      </c>
      <c r="O1119" t="s">
        <v>8323</v>
      </c>
      <c r="P1119" t="s">
        <v>8326</v>
      </c>
      <c r="Q1119">
        <f t="shared" si="103"/>
        <v>6</v>
      </c>
      <c r="R1119">
        <f t="shared" si="102"/>
        <v>60</v>
      </c>
      <c r="S1119" s="12">
        <f t="shared" si="104"/>
        <v>41711.169085648151</v>
      </c>
      <c r="T1119" s="12">
        <f t="shared" si="105"/>
        <v>41771.169085648151</v>
      </c>
      <c r="U1119">
        <f t="shared" si="106"/>
        <v>2014</v>
      </c>
      <c r="V1119" s="18">
        <f t="shared" si="107"/>
        <v>60</v>
      </c>
    </row>
    <row r="1120" spans="1:22" ht="60" x14ac:dyDescent="0.25">
      <c r="A1120">
        <v>934</v>
      </c>
      <c r="B1120" s="3" t="s">
        <v>935</v>
      </c>
      <c r="C1120" s="3" t="s">
        <v>5044</v>
      </c>
      <c r="D1120" s="6">
        <v>5000</v>
      </c>
      <c r="E1120" s="8">
        <v>1520</v>
      </c>
      <c r="F1120" t="s">
        <v>8220</v>
      </c>
      <c r="G1120" t="s">
        <v>8228</v>
      </c>
      <c r="H1120" t="s">
        <v>8250</v>
      </c>
      <c r="I1120">
        <v>1399183200</v>
      </c>
      <c r="J1120">
        <v>1396633284</v>
      </c>
      <c r="K1120" t="b">
        <v>0</v>
      </c>
      <c r="L1120">
        <v>30</v>
      </c>
      <c r="M1120" t="b">
        <v>0</v>
      </c>
      <c r="N1120" t="s">
        <v>8276</v>
      </c>
      <c r="O1120" t="s">
        <v>8323</v>
      </c>
      <c r="P1120" t="s">
        <v>8326</v>
      </c>
      <c r="Q1120">
        <f t="shared" si="103"/>
        <v>30</v>
      </c>
      <c r="R1120">
        <f t="shared" si="102"/>
        <v>50.67</v>
      </c>
      <c r="S1120" s="12">
        <f t="shared" si="104"/>
        <v>41733.737083333333</v>
      </c>
      <c r="T1120" s="12">
        <f t="shared" si="105"/>
        <v>41763.25</v>
      </c>
      <c r="U1120">
        <f t="shared" si="106"/>
        <v>2014</v>
      </c>
      <c r="V1120" s="18">
        <f t="shared" si="107"/>
        <v>29.512916666666666</v>
      </c>
    </row>
    <row r="1121" spans="1:22" ht="60" x14ac:dyDescent="0.25">
      <c r="A1121">
        <v>935</v>
      </c>
      <c r="B1121" s="3" t="s">
        <v>936</v>
      </c>
      <c r="C1121" s="3" t="s">
        <v>5045</v>
      </c>
      <c r="D1121" s="6">
        <v>3500</v>
      </c>
      <c r="E1121" s="8">
        <v>50</v>
      </c>
      <c r="F1121" t="s">
        <v>8220</v>
      </c>
      <c r="G1121" t="s">
        <v>8223</v>
      </c>
      <c r="H1121" t="s">
        <v>8245</v>
      </c>
      <c r="I1121">
        <v>1454054429</v>
      </c>
      <c r="J1121">
        <v>1451462429</v>
      </c>
      <c r="K1121" t="b">
        <v>0</v>
      </c>
      <c r="L1121">
        <v>2</v>
      </c>
      <c r="M1121" t="b">
        <v>0</v>
      </c>
      <c r="N1121" t="s">
        <v>8276</v>
      </c>
      <c r="O1121" t="s">
        <v>8323</v>
      </c>
      <c r="P1121" t="s">
        <v>8326</v>
      </c>
      <c r="Q1121">
        <f t="shared" si="103"/>
        <v>1</v>
      </c>
      <c r="R1121">
        <f t="shared" si="102"/>
        <v>25</v>
      </c>
      <c r="S1121" s="12">
        <f t="shared" si="104"/>
        <v>42368.333668981482</v>
      </c>
      <c r="T1121" s="12">
        <f t="shared" si="105"/>
        <v>42398.333668981482</v>
      </c>
      <c r="U1121">
        <f t="shared" si="106"/>
        <v>2015</v>
      </c>
      <c r="V1121" s="18">
        <f t="shared" si="107"/>
        <v>30</v>
      </c>
    </row>
    <row r="1122" spans="1:22" ht="45" x14ac:dyDescent="0.25">
      <c r="A1122">
        <v>936</v>
      </c>
      <c r="B1122" s="3" t="s">
        <v>937</v>
      </c>
      <c r="C1122" s="3" t="s">
        <v>5046</v>
      </c>
      <c r="D1122" s="6">
        <v>1400</v>
      </c>
      <c r="E1122" s="8">
        <v>0</v>
      </c>
      <c r="F1122" t="s">
        <v>8220</v>
      </c>
      <c r="G1122" t="s">
        <v>8223</v>
      </c>
      <c r="H1122" t="s">
        <v>8245</v>
      </c>
      <c r="I1122">
        <v>1326916800</v>
      </c>
      <c r="J1122">
        <v>1323131689</v>
      </c>
      <c r="K1122" t="b">
        <v>0</v>
      </c>
      <c r="L1122">
        <v>0</v>
      </c>
      <c r="M1122" t="b">
        <v>0</v>
      </c>
      <c r="N1122" t="s">
        <v>8276</v>
      </c>
      <c r="O1122" t="s">
        <v>8323</v>
      </c>
      <c r="P1122" t="s">
        <v>8326</v>
      </c>
      <c r="Q1122">
        <f t="shared" si="103"/>
        <v>0</v>
      </c>
      <c r="R1122">
        <f t="shared" si="102"/>
        <v>0</v>
      </c>
      <c r="S1122" s="12">
        <f t="shared" si="104"/>
        <v>40883.024178240739</v>
      </c>
      <c r="T1122" s="12">
        <f t="shared" si="105"/>
        <v>40926.833333333336</v>
      </c>
      <c r="U1122">
        <f t="shared" si="106"/>
        <v>2011</v>
      </c>
      <c r="V1122" s="18">
        <f t="shared" si="107"/>
        <v>43.80915509259259</v>
      </c>
    </row>
    <row r="1123" spans="1:22" ht="45" x14ac:dyDescent="0.25">
      <c r="A1123">
        <v>937</v>
      </c>
      <c r="B1123" s="3" t="s">
        <v>938</v>
      </c>
      <c r="C1123" s="3" t="s">
        <v>5047</v>
      </c>
      <c r="D1123" s="6">
        <v>3500</v>
      </c>
      <c r="E1123" s="8">
        <v>40</v>
      </c>
      <c r="F1123" t="s">
        <v>8220</v>
      </c>
      <c r="G1123" t="s">
        <v>8223</v>
      </c>
      <c r="H1123" t="s">
        <v>8245</v>
      </c>
      <c r="I1123">
        <v>1383509357</v>
      </c>
      <c r="J1123">
        <v>1380913757</v>
      </c>
      <c r="K1123" t="b">
        <v>0</v>
      </c>
      <c r="L1123">
        <v>2</v>
      </c>
      <c r="M1123" t="b">
        <v>0</v>
      </c>
      <c r="N1123" t="s">
        <v>8276</v>
      </c>
      <c r="O1123" t="s">
        <v>8323</v>
      </c>
      <c r="P1123" t="s">
        <v>8326</v>
      </c>
      <c r="Q1123">
        <f t="shared" si="103"/>
        <v>1</v>
      </c>
      <c r="R1123">
        <f t="shared" si="102"/>
        <v>20</v>
      </c>
      <c r="S1123" s="12">
        <f t="shared" si="104"/>
        <v>41551.798113425924</v>
      </c>
      <c r="T1123" s="12">
        <f t="shared" si="105"/>
        <v>41581.839780092596</v>
      </c>
      <c r="U1123">
        <f t="shared" si="106"/>
        <v>2013</v>
      </c>
      <c r="V1123" s="18">
        <f t="shared" si="107"/>
        <v>30.041666666666668</v>
      </c>
    </row>
    <row r="1124" spans="1:22" ht="45" x14ac:dyDescent="0.25">
      <c r="A1124">
        <v>938</v>
      </c>
      <c r="B1124" s="3" t="s">
        <v>939</v>
      </c>
      <c r="C1124" s="3" t="s">
        <v>5048</v>
      </c>
      <c r="D1124" s="6">
        <v>7000</v>
      </c>
      <c r="E1124" s="8">
        <v>25</v>
      </c>
      <c r="F1124" t="s">
        <v>8220</v>
      </c>
      <c r="G1124" t="s">
        <v>8223</v>
      </c>
      <c r="H1124" t="s">
        <v>8245</v>
      </c>
      <c r="I1124">
        <v>1346585448</v>
      </c>
      <c r="J1124">
        <v>1343993448</v>
      </c>
      <c r="K1124" t="b">
        <v>0</v>
      </c>
      <c r="L1124">
        <v>1</v>
      </c>
      <c r="M1124" t="b">
        <v>0</v>
      </c>
      <c r="N1124" t="s">
        <v>8276</v>
      </c>
      <c r="O1124" t="s">
        <v>8323</v>
      </c>
      <c r="P1124" t="s">
        <v>8326</v>
      </c>
      <c r="Q1124">
        <f t="shared" si="103"/>
        <v>0</v>
      </c>
      <c r="R1124">
        <f t="shared" si="102"/>
        <v>25</v>
      </c>
      <c r="S1124" s="12">
        <f t="shared" si="104"/>
        <v>41124.479722222226</v>
      </c>
      <c r="T1124" s="12">
        <f t="shared" si="105"/>
        <v>41154.479722222226</v>
      </c>
      <c r="U1124">
        <f t="shared" si="106"/>
        <v>2012</v>
      </c>
      <c r="V1124" s="18">
        <f t="shared" si="107"/>
        <v>30</v>
      </c>
    </row>
    <row r="1125" spans="1:22" ht="60" x14ac:dyDescent="0.25">
      <c r="A1125">
        <v>939</v>
      </c>
      <c r="B1125" s="3" t="s">
        <v>940</v>
      </c>
      <c r="C1125" s="3" t="s">
        <v>5049</v>
      </c>
      <c r="D1125" s="6">
        <v>2750</v>
      </c>
      <c r="E1125" s="8">
        <v>40</v>
      </c>
      <c r="F1125" t="s">
        <v>8220</v>
      </c>
      <c r="G1125" t="s">
        <v>8223</v>
      </c>
      <c r="H1125" t="s">
        <v>8245</v>
      </c>
      <c r="I1125">
        <v>1372622280</v>
      </c>
      <c r="J1125">
        <v>1369246738</v>
      </c>
      <c r="K1125" t="b">
        <v>0</v>
      </c>
      <c r="L1125">
        <v>2</v>
      </c>
      <c r="M1125" t="b">
        <v>0</v>
      </c>
      <c r="N1125" t="s">
        <v>8276</v>
      </c>
      <c r="O1125" t="s">
        <v>8323</v>
      </c>
      <c r="P1125" t="s">
        <v>8326</v>
      </c>
      <c r="Q1125">
        <f t="shared" si="103"/>
        <v>1</v>
      </c>
      <c r="R1125">
        <f t="shared" si="102"/>
        <v>20</v>
      </c>
      <c r="S1125" s="12">
        <f t="shared" si="104"/>
        <v>41416.763171296298</v>
      </c>
      <c r="T1125" s="12">
        <f t="shared" si="105"/>
        <v>41455.831944444442</v>
      </c>
      <c r="U1125">
        <f t="shared" si="106"/>
        <v>2013</v>
      </c>
      <c r="V1125" s="18">
        <f t="shared" si="107"/>
        <v>39.068773148148146</v>
      </c>
    </row>
    <row r="1126" spans="1:22" ht="60" x14ac:dyDescent="0.25">
      <c r="A1126">
        <v>1020</v>
      </c>
      <c r="B1126" s="3" t="s">
        <v>1021</v>
      </c>
      <c r="C1126" s="3" t="s">
        <v>5130</v>
      </c>
      <c r="D1126" s="6">
        <v>1550</v>
      </c>
      <c r="E1126" s="8">
        <v>3186</v>
      </c>
      <c r="F1126" t="s">
        <v>8218</v>
      </c>
      <c r="G1126" t="s">
        <v>8228</v>
      </c>
      <c r="H1126" t="s">
        <v>8250</v>
      </c>
      <c r="I1126">
        <v>1433206020</v>
      </c>
      <c r="J1126">
        <v>1430617209</v>
      </c>
      <c r="K1126" t="b">
        <v>0</v>
      </c>
      <c r="L1126">
        <v>30</v>
      </c>
      <c r="M1126" t="b">
        <v>1</v>
      </c>
      <c r="N1126" t="s">
        <v>8278</v>
      </c>
      <c r="O1126" t="s">
        <v>8323</v>
      </c>
      <c r="P1126" t="s">
        <v>8328</v>
      </c>
      <c r="Q1126">
        <f t="shared" si="103"/>
        <v>206</v>
      </c>
      <c r="R1126">
        <f t="shared" si="102"/>
        <v>106.2</v>
      </c>
      <c r="S1126" s="12">
        <f t="shared" si="104"/>
        <v>42127.069548611107</v>
      </c>
      <c r="T1126" s="12">
        <f t="shared" si="105"/>
        <v>42157.032638888893</v>
      </c>
      <c r="U1126">
        <f t="shared" si="106"/>
        <v>2015</v>
      </c>
      <c r="V1126" s="18">
        <f t="shared" si="107"/>
        <v>29.963090277777777</v>
      </c>
    </row>
    <row r="1127" spans="1:22" ht="45" x14ac:dyDescent="0.25">
      <c r="A1127">
        <v>1021</v>
      </c>
      <c r="B1127" s="3" t="s">
        <v>1022</v>
      </c>
      <c r="C1127" s="3" t="s">
        <v>5131</v>
      </c>
      <c r="D1127" s="6">
        <v>3000</v>
      </c>
      <c r="E1127" s="8">
        <v>10554.11</v>
      </c>
      <c r="F1127" t="s">
        <v>8218</v>
      </c>
      <c r="G1127" t="s">
        <v>8223</v>
      </c>
      <c r="H1127" t="s">
        <v>8245</v>
      </c>
      <c r="I1127">
        <v>1445054400</v>
      </c>
      <c r="J1127">
        <v>1443074571</v>
      </c>
      <c r="K1127" t="b">
        <v>1</v>
      </c>
      <c r="L1127">
        <v>478</v>
      </c>
      <c r="M1127" t="b">
        <v>1</v>
      </c>
      <c r="N1127" t="s">
        <v>8278</v>
      </c>
      <c r="O1127" t="s">
        <v>8323</v>
      </c>
      <c r="P1127" t="s">
        <v>8328</v>
      </c>
      <c r="Q1127">
        <f t="shared" si="103"/>
        <v>352</v>
      </c>
      <c r="R1127">
        <f t="shared" si="102"/>
        <v>22.08</v>
      </c>
      <c r="S1127" s="12">
        <f t="shared" si="104"/>
        <v>42271.251979166671</v>
      </c>
      <c r="T1127" s="12">
        <f t="shared" si="105"/>
        <v>42294.166666666672</v>
      </c>
      <c r="U1127">
        <f t="shared" si="106"/>
        <v>2015</v>
      </c>
      <c r="V1127" s="18">
        <f t="shared" si="107"/>
        <v>22.914687499999999</v>
      </c>
    </row>
    <row r="1128" spans="1:22" ht="30" x14ac:dyDescent="0.25">
      <c r="A1128">
        <v>1022</v>
      </c>
      <c r="B1128" s="3" t="s">
        <v>1023</v>
      </c>
      <c r="C1128" s="3" t="s">
        <v>5132</v>
      </c>
      <c r="D1128" s="6">
        <v>2000</v>
      </c>
      <c r="E1128" s="8">
        <v>2298</v>
      </c>
      <c r="F1128" t="s">
        <v>8218</v>
      </c>
      <c r="G1128" t="s">
        <v>8223</v>
      </c>
      <c r="H1128" t="s">
        <v>8245</v>
      </c>
      <c r="I1128">
        <v>1431876677</v>
      </c>
      <c r="J1128">
        <v>1429284677</v>
      </c>
      <c r="K1128" t="b">
        <v>1</v>
      </c>
      <c r="L1128">
        <v>74</v>
      </c>
      <c r="M1128" t="b">
        <v>1</v>
      </c>
      <c r="N1128" t="s">
        <v>8278</v>
      </c>
      <c r="O1128" t="s">
        <v>8323</v>
      </c>
      <c r="P1128" t="s">
        <v>8328</v>
      </c>
      <c r="Q1128">
        <f t="shared" si="103"/>
        <v>115</v>
      </c>
      <c r="R1128">
        <f t="shared" si="102"/>
        <v>31.05</v>
      </c>
      <c r="S1128" s="12">
        <f t="shared" si="104"/>
        <v>42111.646724537044</v>
      </c>
      <c r="T1128" s="12">
        <f t="shared" si="105"/>
        <v>42141.646724537044</v>
      </c>
      <c r="U1128">
        <f t="shared" si="106"/>
        <v>2015</v>
      </c>
      <c r="V1128" s="18">
        <f t="shared" si="107"/>
        <v>30</v>
      </c>
    </row>
    <row r="1129" spans="1:22" ht="45" x14ac:dyDescent="0.25">
      <c r="A1129">
        <v>1023</v>
      </c>
      <c r="B1129" s="3" t="s">
        <v>1024</v>
      </c>
      <c r="C1129" s="3" t="s">
        <v>5133</v>
      </c>
      <c r="D1129" s="6">
        <v>2000</v>
      </c>
      <c r="E1129" s="8">
        <v>4743</v>
      </c>
      <c r="F1129" t="s">
        <v>8218</v>
      </c>
      <c r="G1129" t="s">
        <v>8224</v>
      </c>
      <c r="H1129" t="s">
        <v>8246</v>
      </c>
      <c r="I1129">
        <v>1434837861</v>
      </c>
      <c r="J1129">
        <v>1432245861</v>
      </c>
      <c r="K1129" t="b">
        <v>0</v>
      </c>
      <c r="L1129">
        <v>131</v>
      </c>
      <c r="M1129" t="b">
        <v>1</v>
      </c>
      <c r="N1129" t="s">
        <v>8278</v>
      </c>
      <c r="O1129" t="s">
        <v>8323</v>
      </c>
      <c r="P1129" t="s">
        <v>8328</v>
      </c>
      <c r="Q1129">
        <f t="shared" si="103"/>
        <v>237</v>
      </c>
      <c r="R1129">
        <f t="shared" si="102"/>
        <v>36.21</v>
      </c>
      <c r="S1129" s="12">
        <f t="shared" si="104"/>
        <v>42145.919687500005</v>
      </c>
      <c r="T1129" s="12">
        <f t="shared" si="105"/>
        <v>42175.919687500005</v>
      </c>
      <c r="U1129">
        <f t="shared" si="106"/>
        <v>2015</v>
      </c>
      <c r="V1129" s="18">
        <f t="shared" si="107"/>
        <v>30</v>
      </c>
    </row>
    <row r="1130" spans="1:22" ht="45" x14ac:dyDescent="0.25">
      <c r="A1130">
        <v>1024</v>
      </c>
      <c r="B1130" s="3" t="s">
        <v>1025</v>
      </c>
      <c r="C1130" s="3" t="s">
        <v>5134</v>
      </c>
      <c r="D1130" s="6">
        <v>20000</v>
      </c>
      <c r="E1130" s="8">
        <v>23727.55</v>
      </c>
      <c r="F1130" t="s">
        <v>8218</v>
      </c>
      <c r="G1130" t="s">
        <v>8234</v>
      </c>
      <c r="H1130" t="s">
        <v>8254</v>
      </c>
      <c r="I1130">
        <v>1454248563</v>
      </c>
      <c r="J1130">
        <v>1451656563</v>
      </c>
      <c r="K1130" t="b">
        <v>1</v>
      </c>
      <c r="L1130">
        <v>61</v>
      </c>
      <c r="M1130" t="b">
        <v>1</v>
      </c>
      <c r="N1130" t="s">
        <v>8278</v>
      </c>
      <c r="O1130" t="s">
        <v>8323</v>
      </c>
      <c r="P1130" t="s">
        <v>8328</v>
      </c>
      <c r="Q1130">
        <f t="shared" si="103"/>
        <v>119</v>
      </c>
      <c r="R1130">
        <f t="shared" si="102"/>
        <v>388.98</v>
      </c>
      <c r="S1130" s="12">
        <f t="shared" si="104"/>
        <v>42370.580590277779</v>
      </c>
      <c r="T1130" s="12">
        <f t="shared" si="105"/>
        <v>42400.580590277779</v>
      </c>
      <c r="U1130">
        <f t="shared" si="106"/>
        <v>2016</v>
      </c>
      <c r="V1130" s="18">
        <f t="shared" si="107"/>
        <v>30</v>
      </c>
    </row>
    <row r="1131" spans="1:22" ht="45" x14ac:dyDescent="0.25">
      <c r="A1131">
        <v>1025</v>
      </c>
      <c r="B1131" s="3" t="s">
        <v>1026</v>
      </c>
      <c r="C1131" s="3" t="s">
        <v>5135</v>
      </c>
      <c r="D1131" s="6">
        <v>70000</v>
      </c>
      <c r="E1131" s="8">
        <v>76949.820000000007</v>
      </c>
      <c r="F1131" t="s">
        <v>8218</v>
      </c>
      <c r="G1131" t="s">
        <v>8223</v>
      </c>
      <c r="H1131" t="s">
        <v>8245</v>
      </c>
      <c r="I1131">
        <v>1426532437</v>
      </c>
      <c r="J1131">
        <v>1423944037</v>
      </c>
      <c r="K1131" t="b">
        <v>1</v>
      </c>
      <c r="L1131">
        <v>1071</v>
      </c>
      <c r="M1131" t="b">
        <v>1</v>
      </c>
      <c r="N1131" t="s">
        <v>8278</v>
      </c>
      <c r="O1131" t="s">
        <v>8323</v>
      </c>
      <c r="P1131" t="s">
        <v>8328</v>
      </c>
      <c r="Q1131">
        <f t="shared" si="103"/>
        <v>110</v>
      </c>
      <c r="R1131">
        <f t="shared" si="102"/>
        <v>71.849999999999994</v>
      </c>
      <c r="S1131" s="12">
        <f t="shared" si="104"/>
        <v>42049.833761574075</v>
      </c>
      <c r="T1131" s="12">
        <f t="shared" si="105"/>
        <v>42079.792094907403</v>
      </c>
      <c r="U1131">
        <f t="shared" si="106"/>
        <v>2015</v>
      </c>
      <c r="V1131" s="18">
        <f t="shared" si="107"/>
        <v>29.958333333333332</v>
      </c>
    </row>
    <row r="1132" spans="1:22" ht="60" x14ac:dyDescent="0.25">
      <c r="A1132">
        <v>1026</v>
      </c>
      <c r="B1132" s="3" t="s">
        <v>1027</v>
      </c>
      <c r="C1132" s="3" t="s">
        <v>5136</v>
      </c>
      <c r="D1132" s="6">
        <v>7000</v>
      </c>
      <c r="E1132" s="8">
        <v>7000.58</v>
      </c>
      <c r="F1132" t="s">
        <v>8218</v>
      </c>
      <c r="G1132" t="s">
        <v>8224</v>
      </c>
      <c r="H1132" t="s">
        <v>8246</v>
      </c>
      <c r="I1132">
        <v>1459414016</v>
      </c>
      <c r="J1132">
        <v>1456480016</v>
      </c>
      <c r="K1132" t="b">
        <v>1</v>
      </c>
      <c r="L1132">
        <v>122</v>
      </c>
      <c r="M1132" t="b">
        <v>1</v>
      </c>
      <c r="N1132" t="s">
        <v>8278</v>
      </c>
      <c r="O1132" t="s">
        <v>8323</v>
      </c>
      <c r="P1132" t="s">
        <v>8328</v>
      </c>
      <c r="Q1132">
        <f t="shared" si="103"/>
        <v>100</v>
      </c>
      <c r="R1132">
        <f t="shared" si="102"/>
        <v>57.38</v>
      </c>
      <c r="S1132" s="12">
        <f t="shared" si="104"/>
        <v>42426.407592592594</v>
      </c>
      <c r="T1132" s="12">
        <f t="shared" si="105"/>
        <v>42460.365925925929</v>
      </c>
      <c r="U1132">
        <f t="shared" si="106"/>
        <v>2016</v>
      </c>
      <c r="V1132" s="18">
        <f t="shared" si="107"/>
        <v>33.958333333333336</v>
      </c>
    </row>
    <row r="1133" spans="1:22" ht="60" x14ac:dyDescent="0.25">
      <c r="A1133">
        <v>1027</v>
      </c>
      <c r="B1133" s="3" t="s">
        <v>1028</v>
      </c>
      <c r="C1133" s="3" t="s">
        <v>5137</v>
      </c>
      <c r="D1133" s="6">
        <v>7501</v>
      </c>
      <c r="E1133" s="8">
        <v>7733</v>
      </c>
      <c r="F1133" t="s">
        <v>8218</v>
      </c>
      <c r="G1133" t="s">
        <v>8223</v>
      </c>
      <c r="H1133" t="s">
        <v>8245</v>
      </c>
      <c r="I1133">
        <v>1414025347</v>
      </c>
      <c r="J1133">
        <v>1411433347</v>
      </c>
      <c r="K1133" t="b">
        <v>1</v>
      </c>
      <c r="L1133">
        <v>111</v>
      </c>
      <c r="M1133" t="b">
        <v>1</v>
      </c>
      <c r="N1133" t="s">
        <v>8278</v>
      </c>
      <c r="O1133" t="s">
        <v>8323</v>
      </c>
      <c r="P1133" t="s">
        <v>8328</v>
      </c>
      <c r="Q1133">
        <f t="shared" si="103"/>
        <v>103</v>
      </c>
      <c r="R1133">
        <f t="shared" si="102"/>
        <v>69.67</v>
      </c>
      <c r="S1133" s="12">
        <f t="shared" si="104"/>
        <v>41905.034108796295</v>
      </c>
      <c r="T1133" s="12">
        <f t="shared" si="105"/>
        <v>41935.034108796295</v>
      </c>
      <c r="U1133">
        <f t="shared" si="106"/>
        <v>2014</v>
      </c>
      <c r="V1133" s="18">
        <f t="shared" si="107"/>
        <v>30</v>
      </c>
    </row>
    <row r="1134" spans="1:22" ht="45" x14ac:dyDescent="0.25">
      <c r="A1134">
        <v>1028</v>
      </c>
      <c r="B1134" s="3" t="s">
        <v>1029</v>
      </c>
      <c r="C1134" s="3" t="s">
        <v>5138</v>
      </c>
      <c r="D1134" s="6">
        <v>10000</v>
      </c>
      <c r="E1134" s="8">
        <v>11727</v>
      </c>
      <c r="F1134" t="s">
        <v>8218</v>
      </c>
      <c r="G1134" t="s">
        <v>8224</v>
      </c>
      <c r="H1134" t="s">
        <v>8246</v>
      </c>
      <c r="I1134">
        <v>1488830400</v>
      </c>
      <c r="J1134">
        <v>1484924605</v>
      </c>
      <c r="K1134" t="b">
        <v>1</v>
      </c>
      <c r="L1134">
        <v>255</v>
      </c>
      <c r="M1134" t="b">
        <v>1</v>
      </c>
      <c r="N1134" t="s">
        <v>8278</v>
      </c>
      <c r="O1134" t="s">
        <v>8323</v>
      </c>
      <c r="P1134" t="s">
        <v>8328</v>
      </c>
      <c r="Q1134">
        <f t="shared" si="103"/>
        <v>117</v>
      </c>
      <c r="R1134">
        <f t="shared" si="102"/>
        <v>45.99</v>
      </c>
      <c r="S1134" s="12">
        <f t="shared" si="104"/>
        <v>42755.627372685187</v>
      </c>
      <c r="T1134" s="12">
        <f t="shared" si="105"/>
        <v>42800.833333333328</v>
      </c>
      <c r="U1134">
        <f t="shared" si="106"/>
        <v>2017</v>
      </c>
      <c r="V1134" s="18">
        <f t="shared" si="107"/>
        <v>45.205960648148157</v>
      </c>
    </row>
    <row r="1135" spans="1:22" ht="45" x14ac:dyDescent="0.25">
      <c r="A1135">
        <v>1029</v>
      </c>
      <c r="B1135" s="3" t="s">
        <v>1030</v>
      </c>
      <c r="C1135" s="3" t="s">
        <v>5139</v>
      </c>
      <c r="D1135" s="6">
        <v>10000</v>
      </c>
      <c r="E1135" s="8">
        <v>11176</v>
      </c>
      <c r="F1135" t="s">
        <v>8218</v>
      </c>
      <c r="G1135" t="s">
        <v>8234</v>
      </c>
      <c r="H1135" t="s">
        <v>8254</v>
      </c>
      <c r="I1135">
        <v>1428184740</v>
      </c>
      <c r="J1135">
        <v>1423501507</v>
      </c>
      <c r="K1135" t="b">
        <v>0</v>
      </c>
      <c r="L1135">
        <v>141</v>
      </c>
      <c r="M1135" t="b">
        <v>1</v>
      </c>
      <c r="N1135" t="s">
        <v>8278</v>
      </c>
      <c r="O1135" t="s">
        <v>8323</v>
      </c>
      <c r="P1135" t="s">
        <v>8328</v>
      </c>
      <c r="Q1135">
        <f t="shared" si="103"/>
        <v>112</v>
      </c>
      <c r="R1135">
        <f t="shared" si="102"/>
        <v>79.260000000000005</v>
      </c>
      <c r="S1135" s="12">
        <f t="shared" si="104"/>
        <v>42044.711886574078</v>
      </c>
      <c r="T1135" s="12">
        <f t="shared" si="105"/>
        <v>42098.915972222225</v>
      </c>
      <c r="U1135">
        <f t="shared" si="106"/>
        <v>2015</v>
      </c>
      <c r="V1135" s="18">
        <f t="shared" si="107"/>
        <v>54.204085648148151</v>
      </c>
    </row>
    <row r="1136" spans="1:22" ht="30" x14ac:dyDescent="0.25">
      <c r="A1136">
        <v>1030</v>
      </c>
      <c r="B1136" s="3" t="s">
        <v>1031</v>
      </c>
      <c r="C1136" s="3" t="s">
        <v>5140</v>
      </c>
      <c r="D1136" s="6">
        <v>2000</v>
      </c>
      <c r="E1136" s="8">
        <v>6842</v>
      </c>
      <c r="F1136" t="s">
        <v>8218</v>
      </c>
      <c r="G1136" t="s">
        <v>8223</v>
      </c>
      <c r="H1136" t="s">
        <v>8245</v>
      </c>
      <c r="I1136">
        <v>1473680149</v>
      </c>
      <c r="J1136">
        <v>1472470549</v>
      </c>
      <c r="K1136" t="b">
        <v>0</v>
      </c>
      <c r="L1136">
        <v>159</v>
      </c>
      <c r="M1136" t="b">
        <v>1</v>
      </c>
      <c r="N1136" t="s">
        <v>8278</v>
      </c>
      <c r="O1136" t="s">
        <v>8323</v>
      </c>
      <c r="P1136" t="s">
        <v>8328</v>
      </c>
      <c r="Q1136">
        <f t="shared" si="103"/>
        <v>342</v>
      </c>
      <c r="R1136">
        <f t="shared" si="102"/>
        <v>43.03</v>
      </c>
      <c r="S1136" s="12">
        <f t="shared" si="104"/>
        <v>42611.483206018514</v>
      </c>
      <c r="T1136" s="12">
        <f t="shared" si="105"/>
        <v>42625.483206018514</v>
      </c>
      <c r="U1136">
        <f t="shared" si="106"/>
        <v>2016</v>
      </c>
      <c r="V1136" s="18">
        <f t="shared" si="107"/>
        <v>14</v>
      </c>
    </row>
    <row r="1137" spans="1:22" ht="60" x14ac:dyDescent="0.25">
      <c r="A1137">
        <v>1031</v>
      </c>
      <c r="B1137" s="3" t="s">
        <v>1032</v>
      </c>
      <c r="C1137" s="3" t="s">
        <v>5141</v>
      </c>
      <c r="D1137" s="6">
        <v>10000</v>
      </c>
      <c r="E1137" s="8">
        <v>10740</v>
      </c>
      <c r="F1137" t="s">
        <v>8218</v>
      </c>
      <c r="G1137" t="s">
        <v>8223</v>
      </c>
      <c r="H1137" t="s">
        <v>8245</v>
      </c>
      <c r="I1137">
        <v>1450290010</v>
      </c>
      <c r="J1137">
        <v>1447698010</v>
      </c>
      <c r="K1137" t="b">
        <v>0</v>
      </c>
      <c r="L1137">
        <v>99</v>
      </c>
      <c r="M1137" t="b">
        <v>1</v>
      </c>
      <c r="N1137" t="s">
        <v>8278</v>
      </c>
      <c r="O1137" t="s">
        <v>8323</v>
      </c>
      <c r="P1137" t="s">
        <v>8328</v>
      </c>
      <c r="Q1137">
        <f t="shared" si="103"/>
        <v>107</v>
      </c>
      <c r="R1137">
        <f t="shared" si="102"/>
        <v>108.48</v>
      </c>
      <c r="S1137" s="12">
        <f t="shared" si="104"/>
        <v>42324.764004629629</v>
      </c>
      <c r="T1137" s="12">
        <f t="shared" si="105"/>
        <v>42354.764004629629</v>
      </c>
      <c r="U1137">
        <f t="shared" si="106"/>
        <v>2015</v>
      </c>
      <c r="V1137" s="18">
        <f t="shared" si="107"/>
        <v>30</v>
      </c>
    </row>
    <row r="1138" spans="1:22" x14ac:dyDescent="0.25">
      <c r="A1138">
        <v>1032</v>
      </c>
      <c r="B1138" s="3" t="s">
        <v>1033</v>
      </c>
      <c r="C1138" s="3" t="s">
        <v>5142</v>
      </c>
      <c r="D1138" s="6">
        <v>5400</v>
      </c>
      <c r="E1138" s="8">
        <v>5858.84</v>
      </c>
      <c r="F1138" t="s">
        <v>8218</v>
      </c>
      <c r="G1138" t="s">
        <v>8223</v>
      </c>
      <c r="H1138" t="s">
        <v>8245</v>
      </c>
      <c r="I1138">
        <v>1466697625</v>
      </c>
      <c r="J1138">
        <v>1464105625</v>
      </c>
      <c r="K1138" t="b">
        <v>0</v>
      </c>
      <c r="L1138">
        <v>96</v>
      </c>
      <c r="M1138" t="b">
        <v>1</v>
      </c>
      <c r="N1138" t="s">
        <v>8278</v>
      </c>
      <c r="O1138" t="s">
        <v>8323</v>
      </c>
      <c r="P1138" t="s">
        <v>8328</v>
      </c>
      <c r="Q1138">
        <f t="shared" si="103"/>
        <v>108</v>
      </c>
      <c r="R1138">
        <f t="shared" si="102"/>
        <v>61.03</v>
      </c>
      <c r="S1138" s="12">
        <f t="shared" si="104"/>
        <v>42514.666956018518</v>
      </c>
      <c r="T1138" s="12">
        <f t="shared" si="105"/>
        <v>42544.666956018518</v>
      </c>
      <c r="U1138">
        <f t="shared" si="106"/>
        <v>2016</v>
      </c>
      <c r="V1138" s="18">
        <f t="shared" si="107"/>
        <v>30</v>
      </c>
    </row>
    <row r="1139" spans="1:22" ht="60" x14ac:dyDescent="0.25">
      <c r="A1139">
        <v>1033</v>
      </c>
      <c r="B1139" s="3" t="s">
        <v>1034</v>
      </c>
      <c r="C1139" s="3" t="s">
        <v>5143</v>
      </c>
      <c r="D1139" s="6">
        <v>1328</v>
      </c>
      <c r="E1139" s="8">
        <v>1366</v>
      </c>
      <c r="F1139" t="s">
        <v>8218</v>
      </c>
      <c r="G1139" t="s">
        <v>8224</v>
      </c>
      <c r="H1139" t="s">
        <v>8246</v>
      </c>
      <c r="I1139">
        <v>1481564080</v>
      </c>
      <c r="J1139">
        <v>1479144880</v>
      </c>
      <c r="K1139" t="b">
        <v>0</v>
      </c>
      <c r="L1139">
        <v>27</v>
      </c>
      <c r="M1139" t="b">
        <v>1</v>
      </c>
      <c r="N1139" t="s">
        <v>8278</v>
      </c>
      <c r="O1139" t="s">
        <v>8323</v>
      </c>
      <c r="P1139" t="s">
        <v>8328</v>
      </c>
      <c r="Q1139">
        <f t="shared" si="103"/>
        <v>103</v>
      </c>
      <c r="R1139">
        <f t="shared" si="102"/>
        <v>50.59</v>
      </c>
      <c r="S1139" s="12">
        <f t="shared" si="104"/>
        <v>42688.732407407413</v>
      </c>
      <c r="T1139" s="12">
        <f t="shared" si="105"/>
        <v>42716.732407407413</v>
      </c>
      <c r="U1139">
        <f t="shared" si="106"/>
        <v>2016</v>
      </c>
      <c r="V1139" s="18">
        <f t="shared" si="107"/>
        <v>28</v>
      </c>
    </row>
    <row r="1140" spans="1:22" ht="45" x14ac:dyDescent="0.25">
      <c r="A1140">
        <v>1034</v>
      </c>
      <c r="B1140" s="3" t="s">
        <v>1035</v>
      </c>
      <c r="C1140" s="3" t="s">
        <v>5144</v>
      </c>
      <c r="D1140" s="6">
        <v>5000</v>
      </c>
      <c r="E1140" s="8">
        <v>6500.09</v>
      </c>
      <c r="F1140" t="s">
        <v>8218</v>
      </c>
      <c r="G1140" t="s">
        <v>8223</v>
      </c>
      <c r="H1140" t="s">
        <v>8245</v>
      </c>
      <c r="I1140">
        <v>1470369540</v>
      </c>
      <c r="J1140">
        <v>1467604804</v>
      </c>
      <c r="K1140" t="b">
        <v>0</v>
      </c>
      <c r="L1140">
        <v>166</v>
      </c>
      <c r="M1140" t="b">
        <v>1</v>
      </c>
      <c r="N1140" t="s">
        <v>8278</v>
      </c>
      <c r="O1140" t="s">
        <v>8323</v>
      </c>
      <c r="P1140" t="s">
        <v>8328</v>
      </c>
      <c r="Q1140">
        <f t="shared" si="103"/>
        <v>130</v>
      </c>
      <c r="R1140">
        <f t="shared" si="102"/>
        <v>39.159999999999997</v>
      </c>
      <c r="S1140" s="12">
        <f t="shared" si="104"/>
        <v>42555.166712962964</v>
      </c>
      <c r="T1140" s="12">
        <f t="shared" si="105"/>
        <v>42587.165972222225</v>
      </c>
      <c r="U1140">
        <f t="shared" si="106"/>
        <v>2016</v>
      </c>
      <c r="V1140" s="18">
        <f t="shared" si="107"/>
        <v>31.999259259259262</v>
      </c>
    </row>
    <row r="1141" spans="1:22" ht="60" x14ac:dyDescent="0.25">
      <c r="A1141">
        <v>1035</v>
      </c>
      <c r="B1141" s="3" t="s">
        <v>1036</v>
      </c>
      <c r="C1141" s="3" t="s">
        <v>5145</v>
      </c>
      <c r="D1141" s="6">
        <v>4600</v>
      </c>
      <c r="E1141" s="8">
        <v>4952</v>
      </c>
      <c r="F1141" t="s">
        <v>8218</v>
      </c>
      <c r="G1141" t="s">
        <v>8223</v>
      </c>
      <c r="H1141" t="s">
        <v>8245</v>
      </c>
      <c r="I1141">
        <v>1423668220</v>
      </c>
      <c r="J1141">
        <v>1421076220</v>
      </c>
      <c r="K1141" t="b">
        <v>0</v>
      </c>
      <c r="L1141">
        <v>76</v>
      </c>
      <c r="M1141" t="b">
        <v>1</v>
      </c>
      <c r="N1141" t="s">
        <v>8278</v>
      </c>
      <c r="O1141" t="s">
        <v>8323</v>
      </c>
      <c r="P1141" t="s">
        <v>8328</v>
      </c>
      <c r="Q1141">
        <f t="shared" si="103"/>
        <v>108</v>
      </c>
      <c r="R1141">
        <f t="shared" si="102"/>
        <v>65.16</v>
      </c>
      <c r="S1141" s="12">
        <f t="shared" si="104"/>
        <v>42016.641435185185</v>
      </c>
      <c r="T1141" s="12">
        <f t="shared" si="105"/>
        <v>42046.641435185185</v>
      </c>
      <c r="U1141">
        <f t="shared" si="106"/>
        <v>2015</v>
      </c>
      <c r="V1141" s="18">
        <f t="shared" si="107"/>
        <v>30</v>
      </c>
    </row>
    <row r="1142" spans="1:22" ht="45" x14ac:dyDescent="0.25">
      <c r="A1142">
        <v>1036</v>
      </c>
      <c r="B1142" s="3" t="s">
        <v>1037</v>
      </c>
      <c r="C1142" s="3" t="s">
        <v>5146</v>
      </c>
      <c r="D1142" s="6">
        <v>4500</v>
      </c>
      <c r="E1142" s="8">
        <v>5056.22</v>
      </c>
      <c r="F1142" t="s">
        <v>8218</v>
      </c>
      <c r="G1142" t="s">
        <v>8223</v>
      </c>
      <c r="H1142" t="s">
        <v>8245</v>
      </c>
      <c r="I1142">
        <v>1357545600</v>
      </c>
      <c r="J1142">
        <v>1354790790</v>
      </c>
      <c r="K1142" t="b">
        <v>0</v>
      </c>
      <c r="L1142">
        <v>211</v>
      </c>
      <c r="M1142" t="b">
        <v>1</v>
      </c>
      <c r="N1142" t="s">
        <v>8278</v>
      </c>
      <c r="O1142" t="s">
        <v>8323</v>
      </c>
      <c r="P1142" t="s">
        <v>8328</v>
      </c>
      <c r="Q1142">
        <f t="shared" si="103"/>
        <v>112</v>
      </c>
      <c r="R1142">
        <f t="shared" si="102"/>
        <v>23.96</v>
      </c>
      <c r="S1142" s="12">
        <f t="shared" si="104"/>
        <v>41249.448958333334</v>
      </c>
      <c r="T1142" s="12">
        <f t="shared" si="105"/>
        <v>41281.333333333336</v>
      </c>
      <c r="U1142">
        <f t="shared" si="106"/>
        <v>2012</v>
      </c>
      <c r="V1142" s="18">
        <f t="shared" si="107"/>
        <v>31.884375000000002</v>
      </c>
    </row>
    <row r="1143" spans="1:22" ht="60" x14ac:dyDescent="0.25">
      <c r="A1143">
        <v>1037</v>
      </c>
      <c r="B1143" s="3" t="s">
        <v>1038</v>
      </c>
      <c r="C1143" s="3" t="s">
        <v>5147</v>
      </c>
      <c r="D1143" s="6">
        <v>1000</v>
      </c>
      <c r="E1143" s="8">
        <v>1021</v>
      </c>
      <c r="F1143" t="s">
        <v>8218</v>
      </c>
      <c r="G1143" t="s">
        <v>8223</v>
      </c>
      <c r="H1143" t="s">
        <v>8245</v>
      </c>
      <c r="I1143">
        <v>1431925200</v>
      </c>
      <c r="J1143">
        <v>1429991062</v>
      </c>
      <c r="K1143" t="b">
        <v>0</v>
      </c>
      <c r="L1143">
        <v>21</v>
      </c>
      <c r="M1143" t="b">
        <v>1</v>
      </c>
      <c r="N1143" t="s">
        <v>8278</v>
      </c>
      <c r="O1143" t="s">
        <v>8323</v>
      </c>
      <c r="P1143" t="s">
        <v>8328</v>
      </c>
      <c r="Q1143">
        <f t="shared" si="103"/>
        <v>102</v>
      </c>
      <c r="R1143">
        <f t="shared" si="102"/>
        <v>48.62</v>
      </c>
      <c r="S1143" s="12">
        <f t="shared" si="104"/>
        <v>42119.822476851856</v>
      </c>
      <c r="T1143" s="12">
        <f t="shared" si="105"/>
        <v>42142.208333333328</v>
      </c>
      <c r="U1143">
        <f t="shared" si="106"/>
        <v>2015</v>
      </c>
      <c r="V1143" s="18">
        <f t="shared" si="107"/>
        <v>22.385856481481483</v>
      </c>
    </row>
    <row r="1144" spans="1:22" ht="45" x14ac:dyDescent="0.25">
      <c r="A1144">
        <v>1038</v>
      </c>
      <c r="B1144" s="3" t="s">
        <v>1039</v>
      </c>
      <c r="C1144" s="3" t="s">
        <v>5148</v>
      </c>
      <c r="D1144" s="6">
        <v>1500</v>
      </c>
      <c r="E1144" s="8">
        <v>2180</v>
      </c>
      <c r="F1144" t="s">
        <v>8218</v>
      </c>
      <c r="G1144" t="s">
        <v>8223</v>
      </c>
      <c r="H1144" t="s">
        <v>8245</v>
      </c>
      <c r="I1144">
        <v>1458362023</v>
      </c>
      <c r="J1144">
        <v>1455773623</v>
      </c>
      <c r="K1144" t="b">
        <v>0</v>
      </c>
      <c r="L1144">
        <v>61</v>
      </c>
      <c r="M1144" t="b">
        <v>1</v>
      </c>
      <c r="N1144" t="s">
        <v>8278</v>
      </c>
      <c r="O1144" t="s">
        <v>8323</v>
      </c>
      <c r="P1144" t="s">
        <v>8328</v>
      </c>
      <c r="Q1144">
        <f t="shared" si="103"/>
        <v>145</v>
      </c>
      <c r="R1144">
        <f t="shared" si="102"/>
        <v>35.74</v>
      </c>
      <c r="S1144" s="12">
        <f t="shared" si="104"/>
        <v>42418.231747685189</v>
      </c>
      <c r="T1144" s="12">
        <f t="shared" si="105"/>
        <v>42448.190081018518</v>
      </c>
      <c r="U1144">
        <f t="shared" si="106"/>
        <v>2016</v>
      </c>
      <c r="V1144" s="18">
        <f t="shared" si="107"/>
        <v>29.958333333333332</v>
      </c>
    </row>
    <row r="1145" spans="1:22" ht="60" x14ac:dyDescent="0.25">
      <c r="A1145">
        <v>1039</v>
      </c>
      <c r="B1145" s="3" t="s">
        <v>1040</v>
      </c>
      <c r="C1145" s="3" t="s">
        <v>5149</v>
      </c>
      <c r="D1145" s="6">
        <v>500</v>
      </c>
      <c r="E1145" s="8">
        <v>641</v>
      </c>
      <c r="F1145" t="s">
        <v>8218</v>
      </c>
      <c r="G1145" t="s">
        <v>8223</v>
      </c>
      <c r="H1145" t="s">
        <v>8245</v>
      </c>
      <c r="I1145">
        <v>1481615940</v>
      </c>
      <c r="J1145">
        <v>1479436646</v>
      </c>
      <c r="K1145" t="b">
        <v>0</v>
      </c>
      <c r="L1145">
        <v>30</v>
      </c>
      <c r="M1145" t="b">
        <v>1</v>
      </c>
      <c r="N1145" t="s">
        <v>8278</v>
      </c>
      <c r="O1145" t="s">
        <v>8323</v>
      </c>
      <c r="P1145" t="s">
        <v>8328</v>
      </c>
      <c r="Q1145">
        <f t="shared" si="103"/>
        <v>128</v>
      </c>
      <c r="R1145">
        <f t="shared" si="102"/>
        <v>21.37</v>
      </c>
      <c r="S1145" s="12">
        <f t="shared" si="104"/>
        <v>42692.109328703707</v>
      </c>
      <c r="T1145" s="12">
        <f t="shared" si="105"/>
        <v>42717.332638888889</v>
      </c>
      <c r="U1145">
        <f t="shared" si="106"/>
        <v>2016</v>
      </c>
      <c r="V1145" s="18">
        <f t="shared" si="107"/>
        <v>25.223310185185184</v>
      </c>
    </row>
    <row r="1146" spans="1:22" ht="30" x14ac:dyDescent="0.25">
      <c r="A1146">
        <v>1224</v>
      </c>
      <c r="B1146" s="3" t="s">
        <v>1225</v>
      </c>
      <c r="C1146" s="3" t="s">
        <v>5334</v>
      </c>
      <c r="D1146" s="6">
        <v>15000</v>
      </c>
      <c r="E1146" s="8">
        <v>1060</v>
      </c>
      <c r="F1146" t="s">
        <v>8219</v>
      </c>
      <c r="G1146" t="s">
        <v>8223</v>
      </c>
      <c r="H1146" t="s">
        <v>8245</v>
      </c>
      <c r="I1146">
        <v>1402060302</v>
      </c>
      <c r="J1146">
        <v>1396876302</v>
      </c>
      <c r="K1146" t="b">
        <v>0</v>
      </c>
      <c r="L1146">
        <v>18</v>
      </c>
      <c r="M1146" t="b">
        <v>0</v>
      </c>
      <c r="N1146" t="s">
        <v>8284</v>
      </c>
      <c r="O1146" t="s">
        <v>8323</v>
      </c>
      <c r="P1146" t="s">
        <v>8338</v>
      </c>
      <c r="Q1146">
        <f t="shared" si="103"/>
        <v>7</v>
      </c>
      <c r="R1146">
        <f t="shared" si="102"/>
        <v>58.89</v>
      </c>
      <c r="S1146" s="12">
        <f t="shared" si="104"/>
        <v>41736.549791666665</v>
      </c>
      <c r="T1146" s="12">
        <f t="shared" si="105"/>
        <v>41796.549791666665</v>
      </c>
      <c r="U1146">
        <f t="shared" si="106"/>
        <v>2014</v>
      </c>
      <c r="V1146" s="18">
        <f t="shared" si="107"/>
        <v>60</v>
      </c>
    </row>
    <row r="1147" spans="1:22" ht="60" x14ac:dyDescent="0.25">
      <c r="A1147">
        <v>1225</v>
      </c>
      <c r="B1147" s="3" t="s">
        <v>1226</v>
      </c>
      <c r="C1147" s="3" t="s">
        <v>5335</v>
      </c>
      <c r="D1147" s="6">
        <v>3000</v>
      </c>
      <c r="E1147" s="8">
        <v>132</v>
      </c>
      <c r="F1147" t="s">
        <v>8219</v>
      </c>
      <c r="G1147" t="s">
        <v>8223</v>
      </c>
      <c r="H1147" t="s">
        <v>8245</v>
      </c>
      <c r="I1147">
        <v>1382478278</v>
      </c>
      <c r="J1147">
        <v>1377294278</v>
      </c>
      <c r="K1147" t="b">
        <v>0</v>
      </c>
      <c r="L1147">
        <v>3</v>
      </c>
      <c r="M1147" t="b">
        <v>0</v>
      </c>
      <c r="N1147" t="s">
        <v>8284</v>
      </c>
      <c r="O1147" t="s">
        <v>8323</v>
      </c>
      <c r="P1147" t="s">
        <v>8338</v>
      </c>
      <c r="Q1147">
        <f t="shared" si="103"/>
        <v>4</v>
      </c>
      <c r="R1147">
        <f t="shared" si="102"/>
        <v>44</v>
      </c>
      <c r="S1147" s="12">
        <f t="shared" si="104"/>
        <v>41509.905995370369</v>
      </c>
      <c r="T1147" s="12">
        <f t="shared" si="105"/>
        <v>41569.905995370369</v>
      </c>
      <c r="U1147">
        <f t="shared" si="106"/>
        <v>2013</v>
      </c>
      <c r="V1147" s="18">
        <f t="shared" si="107"/>
        <v>60</v>
      </c>
    </row>
    <row r="1148" spans="1:22" ht="45" x14ac:dyDescent="0.25">
      <c r="A1148">
        <v>1226</v>
      </c>
      <c r="B1148" s="3" t="s">
        <v>1227</v>
      </c>
      <c r="C1148" s="3" t="s">
        <v>5336</v>
      </c>
      <c r="D1148" s="6">
        <v>50000</v>
      </c>
      <c r="E1148" s="8">
        <v>1937</v>
      </c>
      <c r="F1148" t="s">
        <v>8219</v>
      </c>
      <c r="G1148" t="s">
        <v>8223</v>
      </c>
      <c r="H1148" t="s">
        <v>8245</v>
      </c>
      <c r="I1148">
        <v>1398042000</v>
      </c>
      <c r="J1148">
        <v>1395089981</v>
      </c>
      <c r="K1148" t="b">
        <v>0</v>
      </c>
      <c r="L1148">
        <v>40</v>
      </c>
      <c r="M1148" t="b">
        <v>0</v>
      </c>
      <c r="N1148" t="s">
        <v>8284</v>
      </c>
      <c r="O1148" t="s">
        <v>8323</v>
      </c>
      <c r="P1148" t="s">
        <v>8338</v>
      </c>
      <c r="Q1148">
        <f t="shared" si="103"/>
        <v>4</v>
      </c>
      <c r="R1148">
        <f t="shared" si="102"/>
        <v>48.43</v>
      </c>
      <c r="S1148" s="12">
        <f t="shared" si="104"/>
        <v>41715.874780092592</v>
      </c>
      <c r="T1148" s="12">
        <f t="shared" si="105"/>
        <v>41750.041666666664</v>
      </c>
      <c r="U1148">
        <f t="shared" si="106"/>
        <v>2014</v>
      </c>
      <c r="V1148" s="18">
        <f t="shared" si="107"/>
        <v>34.166886574074077</v>
      </c>
    </row>
    <row r="1149" spans="1:22" ht="60" x14ac:dyDescent="0.25">
      <c r="A1149">
        <v>1227</v>
      </c>
      <c r="B1149" s="3" t="s">
        <v>1228</v>
      </c>
      <c r="C1149" s="3" t="s">
        <v>5337</v>
      </c>
      <c r="D1149" s="6">
        <v>2000</v>
      </c>
      <c r="E1149" s="8">
        <v>0</v>
      </c>
      <c r="F1149" t="s">
        <v>8219</v>
      </c>
      <c r="G1149" t="s">
        <v>8223</v>
      </c>
      <c r="H1149" t="s">
        <v>8245</v>
      </c>
      <c r="I1149">
        <v>1407394800</v>
      </c>
      <c r="J1149">
        <v>1404770616</v>
      </c>
      <c r="K1149" t="b">
        <v>0</v>
      </c>
      <c r="L1149">
        <v>0</v>
      </c>
      <c r="M1149" t="b">
        <v>0</v>
      </c>
      <c r="N1149" t="s">
        <v>8284</v>
      </c>
      <c r="O1149" t="s">
        <v>8323</v>
      </c>
      <c r="P1149" t="s">
        <v>8338</v>
      </c>
      <c r="Q1149">
        <f t="shared" si="103"/>
        <v>0</v>
      </c>
      <c r="R1149">
        <f t="shared" si="102"/>
        <v>0</v>
      </c>
      <c r="S1149" s="12">
        <f t="shared" si="104"/>
        <v>41827.919166666667</v>
      </c>
      <c r="T1149" s="12">
        <f t="shared" si="105"/>
        <v>41858.291666666664</v>
      </c>
      <c r="U1149">
        <f t="shared" si="106"/>
        <v>2014</v>
      </c>
      <c r="V1149" s="18">
        <f t="shared" si="107"/>
        <v>30.372500000000002</v>
      </c>
    </row>
    <row r="1150" spans="1:22" ht="45" x14ac:dyDescent="0.25">
      <c r="A1150">
        <v>1228</v>
      </c>
      <c r="B1150" s="3" t="s">
        <v>1229</v>
      </c>
      <c r="C1150" s="3" t="s">
        <v>5338</v>
      </c>
      <c r="D1150" s="6">
        <v>5000</v>
      </c>
      <c r="E1150" s="8">
        <v>1465</v>
      </c>
      <c r="F1150" t="s">
        <v>8219</v>
      </c>
      <c r="G1150" t="s">
        <v>8223</v>
      </c>
      <c r="H1150" t="s">
        <v>8245</v>
      </c>
      <c r="I1150">
        <v>1317231008</v>
      </c>
      <c r="J1150">
        <v>1312047008</v>
      </c>
      <c r="K1150" t="b">
        <v>0</v>
      </c>
      <c r="L1150">
        <v>24</v>
      </c>
      <c r="M1150" t="b">
        <v>0</v>
      </c>
      <c r="N1150" t="s">
        <v>8284</v>
      </c>
      <c r="O1150" t="s">
        <v>8323</v>
      </c>
      <c r="P1150" t="s">
        <v>8338</v>
      </c>
      <c r="Q1150">
        <f t="shared" si="103"/>
        <v>29</v>
      </c>
      <c r="R1150">
        <f t="shared" si="102"/>
        <v>61.04</v>
      </c>
      <c r="S1150" s="12">
        <f t="shared" si="104"/>
        <v>40754.729259259257</v>
      </c>
      <c r="T1150" s="12">
        <f t="shared" si="105"/>
        <v>40814.729259259257</v>
      </c>
      <c r="U1150">
        <f t="shared" si="106"/>
        <v>2011</v>
      </c>
      <c r="V1150" s="18">
        <f t="shared" si="107"/>
        <v>60</v>
      </c>
    </row>
    <row r="1151" spans="1:22" ht="60" x14ac:dyDescent="0.25">
      <c r="A1151">
        <v>1229</v>
      </c>
      <c r="B1151" s="3" t="s">
        <v>1230</v>
      </c>
      <c r="C1151" s="3" t="s">
        <v>5339</v>
      </c>
      <c r="D1151" s="6">
        <v>2750</v>
      </c>
      <c r="E1151" s="8">
        <v>25</v>
      </c>
      <c r="F1151" t="s">
        <v>8219</v>
      </c>
      <c r="G1151" t="s">
        <v>8223</v>
      </c>
      <c r="H1151" t="s">
        <v>8245</v>
      </c>
      <c r="I1151">
        <v>1334592000</v>
      </c>
      <c r="J1151">
        <v>1331982127</v>
      </c>
      <c r="K1151" t="b">
        <v>0</v>
      </c>
      <c r="L1151">
        <v>1</v>
      </c>
      <c r="M1151" t="b">
        <v>0</v>
      </c>
      <c r="N1151" t="s">
        <v>8284</v>
      </c>
      <c r="O1151" t="s">
        <v>8323</v>
      </c>
      <c r="P1151" t="s">
        <v>8338</v>
      </c>
      <c r="Q1151">
        <f t="shared" si="103"/>
        <v>1</v>
      </c>
      <c r="R1151">
        <f t="shared" si="102"/>
        <v>25</v>
      </c>
      <c r="S1151" s="12">
        <f t="shared" si="104"/>
        <v>40985.459803240738</v>
      </c>
      <c r="T1151" s="12">
        <f t="shared" si="105"/>
        <v>41015.666666666664</v>
      </c>
      <c r="U1151">
        <f t="shared" si="106"/>
        <v>2012</v>
      </c>
      <c r="V1151" s="18">
        <f t="shared" si="107"/>
        <v>30.206863425925928</v>
      </c>
    </row>
    <row r="1152" spans="1:22" ht="45" x14ac:dyDescent="0.25">
      <c r="A1152">
        <v>1230</v>
      </c>
      <c r="B1152" s="3" t="s">
        <v>1231</v>
      </c>
      <c r="C1152" s="3" t="s">
        <v>5340</v>
      </c>
      <c r="D1152" s="6">
        <v>500000</v>
      </c>
      <c r="E1152" s="8">
        <v>0</v>
      </c>
      <c r="F1152" t="s">
        <v>8219</v>
      </c>
      <c r="G1152" t="s">
        <v>8223</v>
      </c>
      <c r="H1152" t="s">
        <v>8245</v>
      </c>
      <c r="I1152">
        <v>1298589630</v>
      </c>
      <c r="J1152">
        <v>1295997630</v>
      </c>
      <c r="K1152" t="b">
        <v>0</v>
      </c>
      <c r="L1152">
        <v>0</v>
      </c>
      <c r="M1152" t="b">
        <v>0</v>
      </c>
      <c r="N1152" t="s">
        <v>8284</v>
      </c>
      <c r="O1152" t="s">
        <v>8323</v>
      </c>
      <c r="P1152" t="s">
        <v>8338</v>
      </c>
      <c r="Q1152">
        <f t="shared" si="103"/>
        <v>0</v>
      </c>
      <c r="R1152">
        <f t="shared" si="102"/>
        <v>0</v>
      </c>
      <c r="S1152" s="12">
        <f t="shared" si="104"/>
        <v>40568.972569444442</v>
      </c>
      <c r="T1152" s="12">
        <f t="shared" si="105"/>
        <v>40598.972569444442</v>
      </c>
      <c r="U1152">
        <f t="shared" si="106"/>
        <v>2011</v>
      </c>
      <c r="V1152" s="18">
        <f t="shared" si="107"/>
        <v>30</v>
      </c>
    </row>
    <row r="1153" spans="1:22" ht="45" x14ac:dyDescent="0.25">
      <c r="A1153">
        <v>1231</v>
      </c>
      <c r="B1153" s="3" t="s">
        <v>1232</v>
      </c>
      <c r="C1153" s="3" t="s">
        <v>5341</v>
      </c>
      <c r="D1153" s="6">
        <v>5000</v>
      </c>
      <c r="E1153" s="8">
        <v>0</v>
      </c>
      <c r="F1153" t="s">
        <v>8219</v>
      </c>
      <c r="G1153" t="s">
        <v>8223</v>
      </c>
      <c r="H1153" t="s">
        <v>8245</v>
      </c>
      <c r="I1153">
        <v>1440723600</v>
      </c>
      <c r="J1153">
        <v>1436394968</v>
      </c>
      <c r="K1153" t="b">
        <v>0</v>
      </c>
      <c r="L1153">
        <v>0</v>
      </c>
      <c r="M1153" t="b">
        <v>0</v>
      </c>
      <c r="N1153" t="s">
        <v>8284</v>
      </c>
      <c r="O1153" t="s">
        <v>8323</v>
      </c>
      <c r="P1153" t="s">
        <v>8338</v>
      </c>
      <c r="Q1153">
        <f t="shared" si="103"/>
        <v>0</v>
      </c>
      <c r="R1153">
        <f t="shared" si="102"/>
        <v>0</v>
      </c>
      <c r="S1153" s="12">
        <f t="shared" si="104"/>
        <v>42193.941759259258</v>
      </c>
      <c r="T1153" s="12">
        <f t="shared" si="105"/>
        <v>42244.041666666672</v>
      </c>
      <c r="U1153">
        <f t="shared" si="106"/>
        <v>2015</v>
      </c>
      <c r="V1153" s="18">
        <f t="shared" si="107"/>
        <v>50.099907407407407</v>
      </c>
    </row>
    <row r="1154" spans="1:22" ht="60" x14ac:dyDescent="0.25">
      <c r="A1154">
        <v>1232</v>
      </c>
      <c r="B1154" s="3" t="s">
        <v>1233</v>
      </c>
      <c r="C1154" s="3" t="s">
        <v>5342</v>
      </c>
      <c r="D1154" s="6">
        <v>5000</v>
      </c>
      <c r="E1154" s="8">
        <v>40</v>
      </c>
      <c r="F1154" t="s">
        <v>8219</v>
      </c>
      <c r="G1154" t="s">
        <v>8223</v>
      </c>
      <c r="H1154" t="s">
        <v>8245</v>
      </c>
      <c r="I1154">
        <v>1381090870</v>
      </c>
      <c r="J1154">
        <v>1377030070</v>
      </c>
      <c r="K1154" t="b">
        <v>0</v>
      </c>
      <c r="L1154">
        <v>1</v>
      </c>
      <c r="M1154" t="b">
        <v>0</v>
      </c>
      <c r="N1154" t="s">
        <v>8284</v>
      </c>
      <c r="O1154" t="s">
        <v>8323</v>
      </c>
      <c r="P1154" t="s">
        <v>8338</v>
      </c>
      <c r="Q1154">
        <f t="shared" si="103"/>
        <v>1</v>
      </c>
      <c r="R1154">
        <f t="shared" ref="R1154:R1217" si="108">IFERROR(ROUND(E1154/L1154,2),0)</f>
        <v>40</v>
      </c>
      <c r="S1154" s="12">
        <f t="shared" si="104"/>
        <v>41506.848032407412</v>
      </c>
      <c r="T1154" s="12">
        <f t="shared" si="105"/>
        <v>41553.848032407412</v>
      </c>
      <c r="U1154">
        <f t="shared" si="106"/>
        <v>2013</v>
      </c>
      <c r="V1154" s="18">
        <f t="shared" si="107"/>
        <v>47</v>
      </c>
    </row>
    <row r="1155" spans="1:22" ht="60" x14ac:dyDescent="0.25">
      <c r="A1155">
        <v>1233</v>
      </c>
      <c r="B1155" s="3" t="s">
        <v>1234</v>
      </c>
      <c r="C1155" s="3" t="s">
        <v>5343</v>
      </c>
      <c r="D1155" s="6">
        <v>1000</v>
      </c>
      <c r="E1155" s="8">
        <v>116</v>
      </c>
      <c r="F1155" t="s">
        <v>8219</v>
      </c>
      <c r="G1155" t="s">
        <v>8223</v>
      </c>
      <c r="H1155" t="s">
        <v>8245</v>
      </c>
      <c r="I1155">
        <v>1329864374</v>
      </c>
      <c r="J1155">
        <v>1328049974</v>
      </c>
      <c r="K1155" t="b">
        <v>0</v>
      </c>
      <c r="L1155">
        <v>6</v>
      </c>
      <c r="M1155" t="b">
        <v>0</v>
      </c>
      <c r="N1155" t="s">
        <v>8284</v>
      </c>
      <c r="O1155" t="s">
        <v>8323</v>
      </c>
      <c r="P1155" t="s">
        <v>8338</v>
      </c>
      <c r="Q1155">
        <f t="shared" ref="Q1155:Q1218" si="109">ROUND(E1155/D1155*100,0)</f>
        <v>12</v>
      </c>
      <c r="R1155">
        <f t="shared" si="108"/>
        <v>19.329999999999998</v>
      </c>
      <c r="S1155" s="12">
        <f t="shared" ref="S1155:S1218" si="110">(((J1155/60)/60)/24)+DATE(1970,1,1)</f>
        <v>40939.948773148149</v>
      </c>
      <c r="T1155" s="12">
        <f t="shared" ref="T1155:T1218" si="111">(((I1155/60)/60)/24)+DATE(1970,1,1)</f>
        <v>40960.948773148149</v>
      </c>
      <c r="U1155">
        <f t="shared" ref="U1155:U1218" si="112">YEAR(S1155)</f>
        <v>2012</v>
      </c>
      <c r="V1155" s="18">
        <f t="shared" ref="V1155:V1218" si="113">(I1155-J1155)/60/60/24</f>
        <v>21</v>
      </c>
    </row>
    <row r="1156" spans="1:22" ht="45" x14ac:dyDescent="0.25">
      <c r="A1156">
        <v>1234</v>
      </c>
      <c r="B1156" s="3" t="s">
        <v>1235</v>
      </c>
      <c r="C1156" s="3" t="s">
        <v>5344</v>
      </c>
      <c r="D1156" s="6">
        <v>50000</v>
      </c>
      <c r="E1156" s="8">
        <v>0</v>
      </c>
      <c r="F1156" t="s">
        <v>8219</v>
      </c>
      <c r="G1156" t="s">
        <v>8224</v>
      </c>
      <c r="H1156" t="s">
        <v>8246</v>
      </c>
      <c r="I1156">
        <v>1422903342</v>
      </c>
      <c r="J1156">
        <v>1420311342</v>
      </c>
      <c r="K1156" t="b">
        <v>0</v>
      </c>
      <c r="L1156">
        <v>0</v>
      </c>
      <c r="M1156" t="b">
        <v>0</v>
      </c>
      <c r="N1156" t="s">
        <v>8284</v>
      </c>
      <c r="O1156" t="s">
        <v>8323</v>
      </c>
      <c r="P1156" t="s">
        <v>8338</v>
      </c>
      <c r="Q1156">
        <f t="shared" si="109"/>
        <v>0</v>
      </c>
      <c r="R1156">
        <f t="shared" si="108"/>
        <v>0</v>
      </c>
      <c r="S1156" s="12">
        <f t="shared" si="110"/>
        <v>42007.788680555561</v>
      </c>
      <c r="T1156" s="12">
        <f t="shared" si="111"/>
        <v>42037.788680555561</v>
      </c>
      <c r="U1156">
        <f t="shared" si="112"/>
        <v>2015</v>
      </c>
      <c r="V1156" s="18">
        <f t="shared" si="113"/>
        <v>30</v>
      </c>
    </row>
    <row r="1157" spans="1:22" ht="60" x14ac:dyDescent="0.25">
      <c r="A1157">
        <v>1235</v>
      </c>
      <c r="B1157" s="3" t="s">
        <v>1236</v>
      </c>
      <c r="C1157" s="3" t="s">
        <v>5345</v>
      </c>
      <c r="D1157" s="6">
        <v>7534</v>
      </c>
      <c r="E1157" s="8">
        <v>210</v>
      </c>
      <c r="F1157" t="s">
        <v>8219</v>
      </c>
      <c r="G1157" t="s">
        <v>8223</v>
      </c>
      <c r="H1157" t="s">
        <v>8245</v>
      </c>
      <c r="I1157">
        <v>1387077299</v>
      </c>
      <c r="J1157">
        <v>1383621299</v>
      </c>
      <c r="K1157" t="b">
        <v>0</v>
      </c>
      <c r="L1157">
        <v>6</v>
      </c>
      <c r="M1157" t="b">
        <v>0</v>
      </c>
      <c r="N1157" t="s">
        <v>8284</v>
      </c>
      <c r="O1157" t="s">
        <v>8323</v>
      </c>
      <c r="P1157" t="s">
        <v>8338</v>
      </c>
      <c r="Q1157">
        <f t="shared" si="109"/>
        <v>3</v>
      </c>
      <c r="R1157">
        <f t="shared" si="108"/>
        <v>35</v>
      </c>
      <c r="S1157" s="12">
        <f t="shared" si="110"/>
        <v>41583.135405092595</v>
      </c>
      <c r="T1157" s="12">
        <f t="shared" si="111"/>
        <v>41623.135405092595</v>
      </c>
      <c r="U1157">
        <f t="shared" si="112"/>
        <v>2013</v>
      </c>
      <c r="V1157" s="18">
        <f t="shared" si="113"/>
        <v>40</v>
      </c>
    </row>
    <row r="1158" spans="1:22" ht="30" x14ac:dyDescent="0.25">
      <c r="A1158">
        <v>1236</v>
      </c>
      <c r="B1158" s="3" t="s">
        <v>1237</v>
      </c>
      <c r="C1158" s="3" t="s">
        <v>5346</v>
      </c>
      <c r="D1158" s="6">
        <v>2500</v>
      </c>
      <c r="E1158" s="8">
        <v>0</v>
      </c>
      <c r="F1158" t="s">
        <v>8219</v>
      </c>
      <c r="G1158" t="s">
        <v>8223</v>
      </c>
      <c r="H1158" t="s">
        <v>8245</v>
      </c>
      <c r="I1158">
        <v>1343491200</v>
      </c>
      <c r="J1158">
        <v>1342801164</v>
      </c>
      <c r="K1158" t="b">
        <v>0</v>
      </c>
      <c r="L1158">
        <v>0</v>
      </c>
      <c r="M1158" t="b">
        <v>0</v>
      </c>
      <c r="N1158" t="s">
        <v>8284</v>
      </c>
      <c r="O1158" t="s">
        <v>8323</v>
      </c>
      <c r="P1158" t="s">
        <v>8338</v>
      </c>
      <c r="Q1158">
        <f t="shared" si="109"/>
        <v>0</v>
      </c>
      <c r="R1158">
        <f t="shared" si="108"/>
        <v>0</v>
      </c>
      <c r="S1158" s="12">
        <f t="shared" si="110"/>
        <v>41110.680138888885</v>
      </c>
      <c r="T1158" s="12">
        <f t="shared" si="111"/>
        <v>41118.666666666664</v>
      </c>
      <c r="U1158">
        <f t="shared" si="112"/>
        <v>2012</v>
      </c>
      <c r="V1158" s="18">
        <f t="shared" si="113"/>
        <v>7.9865277777777779</v>
      </c>
    </row>
    <row r="1159" spans="1:22" ht="60" x14ac:dyDescent="0.25">
      <c r="A1159">
        <v>1237</v>
      </c>
      <c r="B1159" s="3" t="s">
        <v>1238</v>
      </c>
      <c r="C1159" s="3" t="s">
        <v>5347</v>
      </c>
      <c r="D1159" s="6">
        <v>25000</v>
      </c>
      <c r="E1159" s="8">
        <v>0</v>
      </c>
      <c r="F1159" t="s">
        <v>8219</v>
      </c>
      <c r="G1159" t="s">
        <v>8223</v>
      </c>
      <c r="H1159" t="s">
        <v>8245</v>
      </c>
      <c r="I1159">
        <v>1345790865</v>
      </c>
      <c r="J1159">
        <v>1344062865</v>
      </c>
      <c r="K1159" t="b">
        <v>0</v>
      </c>
      <c r="L1159">
        <v>0</v>
      </c>
      <c r="M1159" t="b">
        <v>0</v>
      </c>
      <c r="N1159" t="s">
        <v>8284</v>
      </c>
      <c r="O1159" t="s">
        <v>8323</v>
      </c>
      <c r="P1159" t="s">
        <v>8338</v>
      </c>
      <c r="Q1159">
        <f t="shared" si="109"/>
        <v>0</v>
      </c>
      <c r="R1159">
        <f t="shared" si="108"/>
        <v>0</v>
      </c>
      <c r="S1159" s="12">
        <f t="shared" si="110"/>
        <v>41125.283159722225</v>
      </c>
      <c r="T1159" s="12">
        <f t="shared" si="111"/>
        <v>41145.283159722225</v>
      </c>
      <c r="U1159">
        <f t="shared" si="112"/>
        <v>2012</v>
      </c>
      <c r="V1159" s="18">
        <f t="shared" si="113"/>
        <v>20</v>
      </c>
    </row>
    <row r="1160" spans="1:22" ht="60" x14ac:dyDescent="0.25">
      <c r="A1160">
        <v>1238</v>
      </c>
      <c r="B1160" s="3" t="s">
        <v>1239</v>
      </c>
      <c r="C1160" s="3" t="s">
        <v>5348</v>
      </c>
      <c r="D1160" s="6">
        <v>1000</v>
      </c>
      <c r="E1160" s="8">
        <v>178</v>
      </c>
      <c r="F1160" t="s">
        <v>8219</v>
      </c>
      <c r="G1160" t="s">
        <v>8223</v>
      </c>
      <c r="H1160" t="s">
        <v>8245</v>
      </c>
      <c r="I1160">
        <v>1312641536</v>
      </c>
      <c r="J1160">
        <v>1310049536</v>
      </c>
      <c r="K1160" t="b">
        <v>0</v>
      </c>
      <c r="L1160">
        <v>3</v>
      </c>
      <c r="M1160" t="b">
        <v>0</v>
      </c>
      <c r="N1160" t="s">
        <v>8284</v>
      </c>
      <c r="O1160" t="s">
        <v>8323</v>
      </c>
      <c r="P1160" t="s">
        <v>8338</v>
      </c>
      <c r="Q1160">
        <f t="shared" si="109"/>
        <v>18</v>
      </c>
      <c r="R1160">
        <f t="shared" si="108"/>
        <v>59.33</v>
      </c>
      <c r="S1160" s="12">
        <f t="shared" si="110"/>
        <v>40731.61037037037</v>
      </c>
      <c r="T1160" s="12">
        <f t="shared" si="111"/>
        <v>40761.61037037037</v>
      </c>
      <c r="U1160">
        <f t="shared" si="112"/>
        <v>2011</v>
      </c>
      <c r="V1160" s="18">
        <f t="shared" si="113"/>
        <v>30</v>
      </c>
    </row>
    <row r="1161" spans="1:22" ht="30" x14ac:dyDescent="0.25">
      <c r="A1161">
        <v>1239</v>
      </c>
      <c r="B1161" s="3" t="s">
        <v>1240</v>
      </c>
      <c r="C1161" s="3" t="s">
        <v>5349</v>
      </c>
      <c r="D1161" s="6">
        <v>2500</v>
      </c>
      <c r="E1161" s="8">
        <v>0</v>
      </c>
      <c r="F1161" t="s">
        <v>8219</v>
      </c>
      <c r="G1161" t="s">
        <v>8223</v>
      </c>
      <c r="H1161" t="s">
        <v>8245</v>
      </c>
      <c r="I1161">
        <v>1325804767</v>
      </c>
      <c r="J1161">
        <v>1323212767</v>
      </c>
      <c r="K1161" t="b">
        <v>0</v>
      </c>
      <c r="L1161">
        <v>0</v>
      </c>
      <c r="M1161" t="b">
        <v>0</v>
      </c>
      <c r="N1161" t="s">
        <v>8284</v>
      </c>
      <c r="O1161" t="s">
        <v>8323</v>
      </c>
      <c r="P1161" t="s">
        <v>8338</v>
      </c>
      <c r="Q1161">
        <f t="shared" si="109"/>
        <v>0</v>
      </c>
      <c r="R1161">
        <f t="shared" si="108"/>
        <v>0</v>
      </c>
      <c r="S1161" s="12">
        <f t="shared" si="110"/>
        <v>40883.962581018517</v>
      </c>
      <c r="T1161" s="12">
        <f t="shared" si="111"/>
        <v>40913.962581018517</v>
      </c>
      <c r="U1161">
        <f t="shared" si="112"/>
        <v>2011</v>
      </c>
      <c r="V1161" s="18">
        <f t="shared" si="113"/>
        <v>30</v>
      </c>
    </row>
    <row r="1162" spans="1:22" ht="45" x14ac:dyDescent="0.25">
      <c r="A1162">
        <v>1240</v>
      </c>
      <c r="B1162" s="3" t="s">
        <v>1241</v>
      </c>
      <c r="C1162" s="3" t="s">
        <v>5350</v>
      </c>
      <c r="D1162" s="6">
        <v>8000</v>
      </c>
      <c r="E1162" s="8">
        <v>241</v>
      </c>
      <c r="F1162" t="s">
        <v>8219</v>
      </c>
      <c r="G1162" t="s">
        <v>8223</v>
      </c>
      <c r="H1162" t="s">
        <v>8245</v>
      </c>
      <c r="I1162">
        <v>1373665860</v>
      </c>
      <c r="J1162">
        <v>1368579457</v>
      </c>
      <c r="K1162" t="b">
        <v>0</v>
      </c>
      <c r="L1162">
        <v>8</v>
      </c>
      <c r="M1162" t="b">
        <v>0</v>
      </c>
      <c r="N1162" t="s">
        <v>8284</v>
      </c>
      <c r="O1162" t="s">
        <v>8323</v>
      </c>
      <c r="P1162" t="s">
        <v>8338</v>
      </c>
      <c r="Q1162">
        <f t="shared" si="109"/>
        <v>3</v>
      </c>
      <c r="R1162">
        <f t="shared" si="108"/>
        <v>30.13</v>
      </c>
      <c r="S1162" s="12">
        <f t="shared" si="110"/>
        <v>41409.040011574078</v>
      </c>
      <c r="T1162" s="12">
        <f t="shared" si="111"/>
        <v>41467.910416666666</v>
      </c>
      <c r="U1162">
        <f t="shared" si="112"/>
        <v>2013</v>
      </c>
      <c r="V1162" s="18">
        <f t="shared" si="113"/>
        <v>58.870405092592591</v>
      </c>
    </row>
    <row r="1163" spans="1:22" ht="60" x14ac:dyDescent="0.25">
      <c r="A1163">
        <v>1241</v>
      </c>
      <c r="B1163" s="3" t="s">
        <v>1242</v>
      </c>
      <c r="C1163" s="3" t="s">
        <v>5351</v>
      </c>
      <c r="D1163" s="6">
        <v>5000</v>
      </c>
      <c r="E1163" s="8">
        <v>2537</v>
      </c>
      <c r="F1163" t="s">
        <v>8219</v>
      </c>
      <c r="G1163" t="s">
        <v>8223</v>
      </c>
      <c r="H1163" t="s">
        <v>8245</v>
      </c>
      <c r="I1163">
        <v>1414994340</v>
      </c>
      <c r="J1163">
        <v>1413057980</v>
      </c>
      <c r="K1163" t="b">
        <v>0</v>
      </c>
      <c r="L1163">
        <v>34</v>
      </c>
      <c r="M1163" t="b">
        <v>0</v>
      </c>
      <c r="N1163" t="s">
        <v>8284</v>
      </c>
      <c r="O1163" t="s">
        <v>8323</v>
      </c>
      <c r="P1163" t="s">
        <v>8338</v>
      </c>
      <c r="Q1163">
        <f t="shared" si="109"/>
        <v>51</v>
      </c>
      <c r="R1163">
        <f t="shared" si="108"/>
        <v>74.62</v>
      </c>
      <c r="S1163" s="12">
        <f t="shared" si="110"/>
        <v>41923.837731481479</v>
      </c>
      <c r="T1163" s="12">
        <f t="shared" si="111"/>
        <v>41946.249305555553</v>
      </c>
      <c r="U1163">
        <f t="shared" si="112"/>
        <v>2014</v>
      </c>
      <c r="V1163" s="18">
        <f t="shared" si="113"/>
        <v>22.411574074074078</v>
      </c>
    </row>
    <row r="1164" spans="1:22" ht="60" x14ac:dyDescent="0.25">
      <c r="A1164">
        <v>1242</v>
      </c>
      <c r="B1164" s="3" t="s">
        <v>1243</v>
      </c>
      <c r="C1164" s="3" t="s">
        <v>5352</v>
      </c>
      <c r="D1164" s="6">
        <v>911</v>
      </c>
      <c r="E1164" s="8">
        <v>5</v>
      </c>
      <c r="F1164" t="s">
        <v>8219</v>
      </c>
      <c r="G1164" t="s">
        <v>8223</v>
      </c>
      <c r="H1164" t="s">
        <v>8245</v>
      </c>
      <c r="I1164">
        <v>1315747080</v>
      </c>
      <c r="J1164">
        <v>1314417502</v>
      </c>
      <c r="K1164" t="b">
        <v>0</v>
      </c>
      <c r="L1164">
        <v>1</v>
      </c>
      <c r="M1164" t="b">
        <v>0</v>
      </c>
      <c r="N1164" t="s">
        <v>8284</v>
      </c>
      <c r="O1164" t="s">
        <v>8323</v>
      </c>
      <c r="P1164" t="s">
        <v>8338</v>
      </c>
      <c r="Q1164">
        <f t="shared" si="109"/>
        <v>1</v>
      </c>
      <c r="R1164">
        <f t="shared" si="108"/>
        <v>5</v>
      </c>
      <c r="S1164" s="12">
        <f t="shared" si="110"/>
        <v>40782.165532407409</v>
      </c>
      <c r="T1164" s="12">
        <f t="shared" si="111"/>
        <v>40797.554166666669</v>
      </c>
      <c r="U1164">
        <f t="shared" si="112"/>
        <v>2011</v>
      </c>
      <c r="V1164" s="18">
        <f t="shared" si="113"/>
        <v>15.388634259259261</v>
      </c>
    </row>
    <row r="1165" spans="1:22" ht="45" x14ac:dyDescent="0.25">
      <c r="A1165">
        <v>1243</v>
      </c>
      <c r="B1165" s="3" t="s">
        <v>1244</v>
      </c>
      <c r="C1165" s="3" t="s">
        <v>5353</v>
      </c>
      <c r="D1165" s="6">
        <v>12000</v>
      </c>
      <c r="E1165" s="8">
        <v>1691</v>
      </c>
      <c r="F1165" t="s">
        <v>8219</v>
      </c>
      <c r="G1165" t="s">
        <v>8223</v>
      </c>
      <c r="H1165" t="s">
        <v>8245</v>
      </c>
      <c r="I1165">
        <v>1310158800</v>
      </c>
      <c r="J1165">
        <v>1304888771</v>
      </c>
      <c r="K1165" t="b">
        <v>0</v>
      </c>
      <c r="L1165">
        <v>38</v>
      </c>
      <c r="M1165" t="b">
        <v>0</v>
      </c>
      <c r="N1165" t="s">
        <v>8284</v>
      </c>
      <c r="O1165" t="s">
        <v>8323</v>
      </c>
      <c r="P1165" t="s">
        <v>8338</v>
      </c>
      <c r="Q1165">
        <f t="shared" si="109"/>
        <v>14</v>
      </c>
      <c r="R1165">
        <f t="shared" si="108"/>
        <v>44.5</v>
      </c>
      <c r="S1165" s="12">
        <f t="shared" si="110"/>
        <v>40671.879293981481</v>
      </c>
      <c r="T1165" s="12">
        <f t="shared" si="111"/>
        <v>40732.875</v>
      </c>
      <c r="U1165">
        <f t="shared" si="112"/>
        <v>2011</v>
      </c>
      <c r="V1165" s="18">
        <f t="shared" si="113"/>
        <v>60.995706018518518</v>
      </c>
    </row>
    <row r="1166" spans="1:22" ht="45" x14ac:dyDescent="0.25">
      <c r="A1166">
        <v>1244</v>
      </c>
      <c r="B1166" s="3" t="s">
        <v>1245</v>
      </c>
      <c r="C1166" s="3" t="s">
        <v>5354</v>
      </c>
      <c r="D1166" s="6">
        <v>2000</v>
      </c>
      <c r="E1166" s="8">
        <v>2076</v>
      </c>
      <c r="F1166" t="s">
        <v>8218</v>
      </c>
      <c r="G1166" t="s">
        <v>8223</v>
      </c>
      <c r="H1166" t="s">
        <v>8245</v>
      </c>
      <c r="I1166">
        <v>1366664400</v>
      </c>
      <c r="J1166">
        <v>1363981723</v>
      </c>
      <c r="K1166" t="b">
        <v>1</v>
      </c>
      <c r="L1166">
        <v>45</v>
      </c>
      <c r="M1166" t="b">
        <v>1</v>
      </c>
      <c r="N1166" t="s">
        <v>8274</v>
      </c>
      <c r="O1166" t="s">
        <v>8323</v>
      </c>
      <c r="P1166" t="s">
        <v>8324</v>
      </c>
      <c r="Q1166">
        <f t="shared" si="109"/>
        <v>104</v>
      </c>
      <c r="R1166">
        <f t="shared" si="108"/>
        <v>46.13</v>
      </c>
      <c r="S1166" s="12">
        <f t="shared" si="110"/>
        <v>41355.825497685182</v>
      </c>
      <c r="T1166" s="12">
        <f t="shared" si="111"/>
        <v>41386.875</v>
      </c>
      <c r="U1166">
        <f t="shared" si="112"/>
        <v>2013</v>
      </c>
      <c r="V1166" s="18">
        <f t="shared" si="113"/>
        <v>31.049502314814816</v>
      </c>
    </row>
    <row r="1167" spans="1:22" ht="45" x14ac:dyDescent="0.25">
      <c r="A1167">
        <v>1245</v>
      </c>
      <c r="B1167" s="3" t="s">
        <v>1246</v>
      </c>
      <c r="C1167" s="3" t="s">
        <v>5355</v>
      </c>
      <c r="D1167" s="6">
        <v>2000</v>
      </c>
      <c r="E1167" s="8">
        <v>2405</v>
      </c>
      <c r="F1167" t="s">
        <v>8218</v>
      </c>
      <c r="G1167" t="s">
        <v>8223</v>
      </c>
      <c r="H1167" t="s">
        <v>8245</v>
      </c>
      <c r="I1167">
        <v>1402755834</v>
      </c>
      <c r="J1167">
        <v>1400163834</v>
      </c>
      <c r="K1167" t="b">
        <v>1</v>
      </c>
      <c r="L1167">
        <v>17</v>
      </c>
      <c r="M1167" t="b">
        <v>1</v>
      </c>
      <c r="N1167" t="s">
        <v>8274</v>
      </c>
      <c r="O1167" t="s">
        <v>8323</v>
      </c>
      <c r="P1167" t="s">
        <v>8324</v>
      </c>
      <c r="Q1167">
        <f t="shared" si="109"/>
        <v>120</v>
      </c>
      <c r="R1167">
        <f t="shared" si="108"/>
        <v>141.47</v>
      </c>
      <c r="S1167" s="12">
        <f t="shared" si="110"/>
        <v>41774.599930555552</v>
      </c>
      <c r="T1167" s="12">
        <f t="shared" si="111"/>
        <v>41804.599930555552</v>
      </c>
      <c r="U1167">
        <f t="shared" si="112"/>
        <v>2014</v>
      </c>
      <c r="V1167" s="18">
        <f t="shared" si="113"/>
        <v>30</v>
      </c>
    </row>
    <row r="1168" spans="1:22" ht="60" x14ac:dyDescent="0.25">
      <c r="A1168">
        <v>1246</v>
      </c>
      <c r="B1168" s="3" t="s">
        <v>1247</v>
      </c>
      <c r="C1168" s="3" t="s">
        <v>5356</v>
      </c>
      <c r="D1168" s="6">
        <v>2000</v>
      </c>
      <c r="E1168" s="8">
        <v>2340</v>
      </c>
      <c r="F1168" t="s">
        <v>8218</v>
      </c>
      <c r="G1168" t="s">
        <v>8223</v>
      </c>
      <c r="H1168" t="s">
        <v>8245</v>
      </c>
      <c r="I1168">
        <v>1323136949</v>
      </c>
      <c r="J1168">
        <v>1319245349</v>
      </c>
      <c r="K1168" t="b">
        <v>1</v>
      </c>
      <c r="L1168">
        <v>31</v>
      </c>
      <c r="M1168" t="b">
        <v>1</v>
      </c>
      <c r="N1168" t="s">
        <v>8274</v>
      </c>
      <c r="O1168" t="s">
        <v>8323</v>
      </c>
      <c r="P1168" t="s">
        <v>8324</v>
      </c>
      <c r="Q1168">
        <f t="shared" si="109"/>
        <v>117</v>
      </c>
      <c r="R1168">
        <f t="shared" si="108"/>
        <v>75.48</v>
      </c>
      <c r="S1168" s="12">
        <f t="shared" si="110"/>
        <v>40838.043391203704</v>
      </c>
      <c r="T1168" s="12">
        <f t="shared" si="111"/>
        <v>40883.085057870368</v>
      </c>
      <c r="U1168">
        <f t="shared" si="112"/>
        <v>2011</v>
      </c>
      <c r="V1168" s="18">
        <f t="shared" si="113"/>
        <v>45.041666666666664</v>
      </c>
    </row>
    <row r="1169" spans="1:22" ht="30" x14ac:dyDescent="0.25">
      <c r="A1169">
        <v>1247</v>
      </c>
      <c r="B1169" s="3" t="s">
        <v>1248</v>
      </c>
      <c r="C1169" s="3" t="s">
        <v>5357</v>
      </c>
      <c r="D1169" s="6">
        <v>3500</v>
      </c>
      <c r="E1169" s="8">
        <v>4275</v>
      </c>
      <c r="F1169" t="s">
        <v>8218</v>
      </c>
      <c r="G1169" t="s">
        <v>8223</v>
      </c>
      <c r="H1169" t="s">
        <v>8245</v>
      </c>
      <c r="I1169">
        <v>1367823655</v>
      </c>
      <c r="J1169">
        <v>1365231655</v>
      </c>
      <c r="K1169" t="b">
        <v>1</v>
      </c>
      <c r="L1169">
        <v>50</v>
      </c>
      <c r="M1169" t="b">
        <v>1</v>
      </c>
      <c r="N1169" t="s">
        <v>8274</v>
      </c>
      <c r="O1169" t="s">
        <v>8323</v>
      </c>
      <c r="P1169" t="s">
        <v>8324</v>
      </c>
      <c r="Q1169">
        <f t="shared" si="109"/>
        <v>122</v>
      </c>
      <c r="R1169">
        <f t="shared" si="108"/>
        <v>85.5</v>
      </c>
      <c r="S1169" s="12">
        <f t="shared" si="110"/>
        <v>41370.292303240742</v>
      </c>
      <c r="T1169" s="12">
        <f t="shared" si="111"/>
        <v>41400.292303240742</v>
      </c>
      <c r="U1169">
        <f t="shared" si="112"/>
        <v>2013</v>
      </c>
      <c r="V1169" s="18">
        <f t="shared" si="113"/>
        <v>30</v>
      </c>
    </row>
    <row r="1170" spans="1:22" ht="45" x14ac:dyDescent="0.25">
      <c r="A1170">
        <v>1248</v>
      </c>
      <c r="B1170" s="3" t="s">
        <v>1249</v>
      </c>
      <c r="C1170" s="3" t="s">
        <v>5358</v>
      </c>
      <c r="D1170" s="6">
        <v>2500</v>
      </c>
      <c r="E1170" s="8">
        <v>3791</v>
      </c>
      <c r="F1170" t="s">
        <v>8218</v>
      </c>
      <c r="G1170" t="s">
        <v>8223</v>
      </c>
      <c r="H1170" t="s">
        <v>8245</v>
      </c>
      <c r="I1170">
        <v>1402642740</v>
      </c>
      <c r="J1170">
        <v>1399563953</v>
      </c>
      <c r="K1170" t="b">
        <v>1</v>
      </c>
      <c r="L1170">
        <v>59</v>
      </c>
      <c r="M1170" t="b">
        <v>1</v>
      </c>
      <c r="N1170" t="s">
        <v>8274</v>
      </c>
      <c r="O1170" t="s">
        <v>8323</v>
      </c>
      <c r="P1170" t="s">
        <v>8324</v>
      </c>
      <c r="Q1170">
        <f t="shared" si="109"/>
        <v>152</v>
      </c>
      <c r="R1170">
        <f t="shared" si="108"/>
        <v>64.25</v>
      </c>
      <c r="S1170" s="12">
        <f t="shared" si="110"/>
        <v>41767.656863425924</v>
      </c>
      <c r="T1170" s="12">
        <f t="shared" si="111"/>
        <v>41803.290972222225</v>
      </c>
      <c r="U1170">
        <f t="shared" si="112"/>
        <v>2014</v>
      </c>
      <c r="V1170" s="18">
        <f t="shared" si="113"/>
        <v>35.634108796296296</v>
      </c>
    </row>
    <row r="1171" spans="1:22" ht="45" x14ac:dyDescent="0.25">
      <c r="A1171">
        <v>1249</v>
      </c>
      <c r="B1171" s="3" t="s">
        <v>1250</v>
      </c>
      <c r="C1171" s="3" t="s">
        <v>5359</v>
      </c>
      <c r="D1171" s="6">
        <v>5000</v>
      </c>
      <c r="E1171" s="8">
        <v>5222</v>
      </c>
      <c r="F1171" t="s">
        <v>8218</v>
      </c>
      <c r="G1171" t="s">
        <v>8223</v>
      </c>
      <c r="H1171" t="s">
        <v>8245</v>
      </c>
      <c r="I1171">
        <v>1341683211</v>
      </c>
      <c r="J1171">
        <v>1339091211</v>
      </c>
      <c r="K1171" t="b">
        <v>1</v>
      </c>
      <c r="L1171">
        <v>81</v>
      </c>
      <c r="M1171" t="b">
        <v>1</v>
      </c>
      <c r="N1171" t="s">
        <v>8274</v>
      </c>
      <c r="O1171" t="s">
        <v>8323</v>
      </c>
      <c r="P1171" t="s">
        <v>8324</v>
      </c>
      <c r="Q1171">
        <f t="shared" si="109"/>
        <v>104</v>
      </c>
      <c r="R1171">
        <f t="shared" si="108"/>
        <v>64.47</v>
      </c>
      <c r="S1171" s="12">
        <f t="shared" si="110"/>
        <v>41067.74086805556</v>
      </c>
      <c r="T1171" s="12">
        <f t="shared" si="111"/>
        <v>41097.74086805556</v>
      </c>
      <c r="U1171">
        <f t="shared" si="112"/>
        <v>2012</v>
      </c>
      <c r="V1171" s="18">
        <f t="shared" si="113"/>
        <v>30</v>
      </c>
    </row>
    <row r="1172" spans="1:22" ht="60" x14ac:dyDescent="0.25">
      <c r="A1172">
        <v>1250</v>
      </c>
      <c r="B1172" s="3" t="s">
        <v>1251</v>
      </c>
      <c r="C1172" s="3" t="s">
        <v>5360</v>
      </c>
      <c r="D1172" s="6">
        <v>30000</v>
      </c>
      <c r="E1172" s="8">
        <v>60046</v>
      </c>
      <c r="F1172" t="s">
        <v>8218</v>
      </c>
      <c r="G1172" t="s">
        <v>8223</v>
      </c>
      <c r="H1172" t="s">
        <v>8245</v>
      </c>
      <c r="I1172">
        <v>1410017131</v>
      </c>
      <c r="J1172">
        <v>1406129131</v>
      </c>
      <c r="K1172" t="b">
        <v>1</v>
      </c>
      <c r="L1172">
        <v>508</v>
      </c>
      <c r="M1172" t="b">
        <v>1</v>
      </c>
      <c r="N1172" t="s">
        <v>8274</v>
      </c>
      <c r="O1172" t="s">
        <v>8323</v>
      </c>
      <c r="P1172" t="s">
        <v>8324</v>
      </c>
      <c r="Q1172">
        <f t="shared" si="109"/>
        <v>200</v>
      </c>
      <c r="R1172">
        <f t="shared" si="108"/>
        <v>118.2</v>
      </c>
      <c r="S1172" s="12">
        <f t="shared" si="110"/>
        <v>41843.64271990741</v>
      </c>
      <c r="T1172" s="12">
        <f t="shared" si="111"/>
        <v>41888.64271990741</v>
      </c>
      <c r="U1172">
        <f t="shared" si="112"/>
        <v>2014</v>
      </c>
      <c r="V1172" s="18">
        <f t="shared" si="113"/>
        <v>45</v>
      </c>
    </row>
    <row r="1173" spans="1:22" ht="45" x14ac:dyDescent="0.25">
      <c r="A1173">
        <v>1251</v>
      </c>
      <c r="B1173" s="3" t="s">
        <v>1252</v>
      </c>
      <c r="C1173" s="3" t="s">
        <v>5361</v>
      </c>
      <c r="D1173" s="6">
        <v>6000</v>
      </c>
      <c r="E1173" s="8">
        <v>6108</v>
      </c>
      <c r="F1173" t="s">
        <v>8218</v>
      </c>
      <c r="G1173" t="s">
        <v>8223</v>
      </c>
      <c r="H1173" t="s">
        <v>8245</v>
      </c>
      <c r="I1173">
        <v>1316979167</v>
      </c>
      <c r="J1173">
        <v>1311795167</v>
      </c>
      <c r="K1173" t="b">
        <v>1</v>
      </c>
      <c r="L1173">
        <v>74</v>
      </c>
      <c r="M1173" t="b">
        <v>1</v>
      </c>
      <c r="N1173" t="s">
        <v>8274</v>
      </c>
      <c r="O1173" t="s">
        <v>8323</v>
      </c>
      <c r="P1173" t="s">
        <v>8324</v>
      </c>
      <c r="Q1173">
        <f t="shared" si="109"/>
        <v>102</v>
      </c>
      <c r="R1173">
        <f t="shared" si="108"/>
        <v>82.54</v>
      </c>
      <c r="S1173" s="12">
        <f t="shared" si="110"/>
        <v>40751.814432870371</v>
      </c>
      <c r="T1173" s="12">
        <f t="shared" si="111"/>
        <v>40811.814432870371</v>
      </c>
      <c r="U1173">
        <f t="shared" si="112"/>
        <v>2011</v>
      </c>
      <c r="V1173" s="18">
        <f t="shared" si="113"/>
        <v>60</v>
      </c>
    </row>
    <row r="1174" spans="1:22" ht="45" x14ac:dyDescent="0.25">
      <c r="A1174">
        <v>1252</v>
      </c>
      <c r="B1174" s="3" t="s">
        <v>1253</v>
      </c>
      <c r="C1174" s="3" t="s">
        <v>5362</v>
      </c>
      <c r="D1174" s="6">
        <v>3500</v>
      </c>
      <c r="E1174" s="8">
        <v>4818</v>
      </c>
      <c r="F1174" t="s">
        <v>8218</v>
      </c>
      <c r="G1174" t="s">
        <v>8223</v>
      </c>
      <c r="H1174" t="s">
        <v>8245</v>
      </c>
      <c r="I1174">
        <v>1382658169</v>
      </c>
      <c r="J1174">
        <v>1380238969</v>
      </c>
      <c r="K1174" t="b">
        <v>1</v>
      </c>
      <c r="L1174">
        <v>141</v>
      </c>
      <c r="M1174" t="b">
        <v>1</v>
      </c>
      <c r="N1174" t="s">
        <v>8274</v>
      </c>
      <c r="O1174" t="s">
        <v>8323</v>
      </c>
      <c r="P1174" t="s">
        <v>8324</v>
      </c>
      <c r="Q1174">
        <f t="shared" si="109"/>
        <v>138</v>
      </c>
      <c r="R1174">
        <f t="shared" si="108"/>
        <v>34.17</v>
      </c>
      <c r="S1174" s="12">
        <f t="shared" si="110"/>
        <v>41543.988067129627</v>
      </c>
      <c r="T1174" s="12">
        <f t="shared" si="111"/>
        <v>41571.988067129627</v>
      </c>
      <c r="U1174">
        <f t="shared" si="112"/>
        <v>2013</v>
      </c>
      <c r="V1174" s="18">
        <f t="shared" si="113"/>
        <v>28</v>
      </c>
    </row>
    <row r="1175" spans="1:22" ht="60" x14ac:dyDescent="0.25">
      <c r="A1175">
        <v>1253</v>
      </c>
      <c r="B1175" s="3" t="s">
        <v>1254</v>
      </c>
      <c r="C1175" s="3" t="s">
        <v>5363</v>
      </c>
      <c r="D1175" s="6">
        <v>10</v>
      </c>
      <c r="E1175" s="8">
        <v>30383.32</v>
      </c>
      <c r="F1175" t="s">
        <v>8218</v>
      </c>
      <c r="G1175" t="s">
        <v>8223</v>
      </c>
      <c r="H1175" t="s">
        <v>8245</v>
      </c>
      <c r="I1175">
        <v>1409770107</v>
      </c>
      <c r="J1175">
        <v>1407178107</v>
      </c>
      <c r="K1175" t="b">
        <v>1</v>
      </c>
      <c r="L1175">
        <v>711</v>
      </c>
      <c r="M1175" t="b">
        <v>1</v>
      </c>
      <c r="N1175" t="s">
        <v>8274</v>
      </c>
      <c r="O1175" t="s">
        <v>8323</v>
      </c>
      <c r="P1175" t="s">
        <v>8324</v>
      </c>
      <c r="Q1175">
        <f t="shared" si="109"/>
        <v>303833</v>
      </c>
      <c r="R1175">
        <f t="shared" si="108"/>
        <v>42.73</v>
      </c>
      <c r="S1175" s="12">
        <f t="shared" si="110"/>
        <v>41855.783645833333</v>
      </c>
      <c r="T1175" s="12">
        <f t="shared" si="111"/>
        <v>41885.783645833333</v>
      </c>
      <c r="U1175">
        <f t="shared" si="112"/>
        <v>2014</v>
      </c>
      <c r="V1175" s="18">
        <f t="shared" si="113"/>
        <v>30</v>
      </c>
    </row>
    <row r="1176" spans="1:22" ht="60" x14ac:dyDescent="0.25">
      <c r="A1176">
        <v>1254</v>
      </c>
      <c r="B1176" s="3" t="s">
        <v>1255</v>
      </c>
      <c r="C1176" s="3" t="s">
        <v>5364</v>
      </c>
      <c r="D1176" s="6">
        <v>6700</v>
      </c>
      <c r="E1176" s="8">
        <v>13323</v>
      </c>
      <c r="F1176" t="s">
        <v>8218</v>
      </c>
      <c r="G1176" t="s">
        <v>8223</v>
      </c>
      <c r="H1176" t="s">
        <v>8245</v>
      </c>
      <c r="I1176">
        <v>1293857940</v>
      </c>
      <c r="J1176">
        <v>1288968886</v>
      </c>
      <c r="K1176" t="b">
        <v>1</v>
      </c>
      <c r="L1176">
        <v>141</v>
      </c>
      <c r="M1176" t="b">
        <v>1</v>
      </c>
      <c r="N1176" t="s">
        <v>8274</v>
      </c>
      <c r="O1176" t="s">
        <v>8323</v>
      </c>
      <c r="P1176" t="s">
        <v>8324</v>
      </c>
      <c r="Q1176">
        <f t="shared" si="109"/>
        <v>199</v>
      </c>
      <c r="R1176">
        <f t="shared" si="108"/>
        <v>94.49</v>
      </c>
      <c r="S1176" s="12">
        <f t="shared" si="110"/>
        <v>40487.621365740742</v>
      </c>
      <c r="T1176" s="12">
        <f t="shared" si="111"/>
        <v>40544.207638888889</v>
      </c>
      <c r="U1176">
        <f t="shared" si="112"/>
        <v>2010</v>
      </c>
      <c r="V1176" s="18">
        <f t="shared" si="113"/>
        <v>56.586273148148145</v>
      </c>
    </row>
    <row r="1177" spans="1:22" ht="45" x14ac:dyDescent="0.25">
      <c r="A1177">
        <v>1255</v>
      </c>
      <c r="B1177" s="3" t="s">
        <v>1256</v>
      </c>
      <c r="C1177" s="3" t="s">
        <v>5365</v>
      </c>
      <c r="D1177" s="6">
        <v>3000</v>
      </c>
      <c r="E1177" s="8">
        <v>6071</v>
      </c>
      <c r="F1177" t="s">
        <v>8218</v>
      </c>
      <c r="G1177" t="s">
        <v>8223</v>
      </c>
      <c r="H1177" t="s">
        <v>8245</v>
      </c>
      <c r="I1177">
        <v>1385932652</v>
      </c>
      <c r="J1177">
        <v>1383337052</v>
      </c>
      <c r="K1177" t="b">
        <v>1</v>
      </c>
      <c r="L1177">
        <v>109</v>
      </c>
      <c r="M1177" t="b">
        <v>1</v>
      </c>
      <c r="N1177" t="s">
        <v>8274</v>
      </c>
      <c r="O1177" t="s">
        <v>8323</v>
      </c>
      <c r="P1177" t="s">
        <v>8324</v>
      </c>
      <c r="Q1177">
        <f t="shared" si="109"/>
        <v>202</v>
      </c>
      <c r="R1177">
        <f t="shared" si="108"/>
        <v>55.7</v>
      </c>
      <c r="S1177" s="12">
        <f t="shared" si="110"/>
        <v>41579.845509259263</v>
      </c>
      <c r="T1177" s="12">
        <f t="shared" si="111"/>
        <v>41609.887175925927</v>
      </c>
      <c r="U1177">
        <f t="shared" si="112"/>
        <v>2013</v>
      </c>
      <c r="V1177" s="18">
        <f t="shared" si="113"/>
        <v>30.041666666666668</v>
      </c>
    </row>
    <row r="1178" spans="1:22" ht="60" x14ac:dyDescent="0.25">
      <c r="A1178">
        <v>1256</v>
      </c>
      <c r="B1178" s="3" t="s">
        <v>1257</v>
      </c>
      <c r="C1178" s="3" t="s">
        <v>5366</v>
      </c>
      <c r="D1178" s="6">
        <v>30000</v>
      </c>
      <c r="E1178" s="8">
        <v>35389.129999999997</v>
      </c>
      <c r="F1178" t="s">
        <v>8218</v>
      </c>
      <c r="G1178" t="s">
        <v>8223</v>
      </c>
      <c r="H1178" t="s">
        <v>8245</v>
      </c>
      <c r="I1178">
        <v>1329084231</v>
      </c>
      <c r="J1178">
        <v>1326492231</v>
      </c>
      <c r="K1178" t="b">
        <v>1</v>
      </c>
      <c r="L1178">
        <v>361</v>
      </c>
      <c r="M1178" t="b">
        <v>1</v>
      </c>
      <c r="N1178" t="s">
        <v>8274</v>
      </c>
      <c r="O1178" t="s">
        <v>8323</v>
      </c>
      <c r="P1178" t="s">
        <v>8324</v>
      </c>
      <c r="Q1178">
        <f t="shared" si="109"/>
        <v>118</v>
      </c>
      <c r="R1178">
        <f t="shared" si="108"/>
        <v>98.03</v>
      </c>
      <c r="S1178" s="12">
        <f t="shared" si="110"/>
        <v>40921.919340277782</v>
      </c>
      <c r="T1178" s="12">
        <f t="shared" si="111"/>
        <v>40951.919340277782</v>
      </c>
      <c r="U1178">
        <f t="shared" si="112"/>
        <v>2012</v>
      </c>
      <c r="V1178" s="18">
        <f t="shared" si="113"/>
        <v>30</v>
      </c>
    </row>
    <row r="1179" spans="1:22" ht="60" x14ac:dyDescent="0.25">
      <c r="A1179">
        <v>1257</v>
      </c>
      <c r="B1179" s="3" t="s">
        <v>1258</v>
      </c>
      <c r="C1179" s="3" t="s">
        <v>5367</v>
      </c>
      <c r="D1179" s="6">
        <v>5500</v>
      </c>
      <c r="E1179" s="8">
        <v>16210</v>
      </c>
      <c r="F1179" t="s">
        <v>8218</v>
      </c>
      <c r="G1179" t="s">
        <v>8223</v>
      </c>
      <c r="H1179" t="s">
        <v>8245</v>
      </c>
      <c r="I1179">
        <v>1301792590</v>
      </c>
      <c r="J1179">
        <v>1297562590</v>
      </c>
      <c r="K1179" t="b">
        <v>1</v>
      </c>
      <c r="L1179">
        <v>176</v>
      </c>
      <c r="M1179" t="b">
        <v>1</v>
      </c>
      <c r="N1179" t="s">
        <v>8274</v>
      </c>
      <c r="O1179" t="s">
        <v>8323</v>
      </c>
      <c r="P1179" t="s">
        <v>8324</v>
      </c>
      <c r="Q1179">
        <f t="shared" si="109"/>
        <v>295</v>
      </c>
      <c r="R1179">
        <f t="shared" si="108"/>
        <v>92.1</v>
      </c>
      <c r="S1179" s="12">
        <f t="shared" si="110"/>
        <v>40587.085532407407</v>
      </c>
      <c r="T1179" s="12">
        <f t="shared" si="111"/>
        <v>40636.043865740743</v>
      </c>
      <c r="U1179">
        <f t="shared" si="112"/>
        <v>2011</v>
      </c>
      <c r="V1179" s="18">
        <f t="shared" si="113"/>
        <v>48.958333333333336</v>
      </c>
    </row>
    <row r="1180" spans="1:22" ht="45" x14ac:dyDescent="0.25">
      <c r="A1180">
        <v>1258</v>
      </c>
      <c r="B1180" s="3" t="s">
        <v>1259</v>
      </c>
      <c r="C1180" s="3" t="s">
        <v>5368</v>
      </c>
      <c r="D1180" s="6">
        <v>12000</v>
      </c>
      <c r="E1180" s="8">
        <v>25577.56</v>
      </c>
      <c r="F1180" t="s">
        <v>8218</v>
      </c>
      <c r="G1180" t="s">
        <v>8223</v>
      </c>
      <c r="H1180" t="s">
        <v>8245</v>
      </c>
      <c r="I1180">
        <v>1377960012</v>
      </c>
      <c r="J1180">
        <v>1375368012</v>
      </c>
      <c r="K1180" t="b">
        <v>1</v>
      </c>
      <c r="L1180">
        <v>670</v>
      </c>
      <c r="M1180" t="b">
        <v>1</v>
      </c>
      <c r="N1180" t="s">
        <v>8274</v>
      </c>
      <c r="O1180" t="s">
        <v>8323</v>
      </c>
      <c r="P1180" t="s">
        <v>8324</v>
      </c>
      <c r="Q1180">
        <f t="shared" si="109"/>
        <v>213</v>
      </c>
      <c r="R1180">
        <f t="shared" si="108"/>
        <v>38.18</v>
      </c>
      <c r="S1180" s="12">
        <f t="shared" si="110"/>
        <v>41487.611250000002</v>
      </c>
      <c r="T1180" s="12">
        <f t="shared" si="111"/>
        <v>41517.611250000002</v>
      </c>
      <c r="U1180">
        <f t="shared" si="112"/>
        <v>2013</v>
      </c>
      <c r="V1180" s="18">
        <f t="shared" si="113"/>
        <v>30</v>
      </c>
    </row>
    <row r="1181" spans="1:22" ht="45" x14ac:dyDescent="0.25">
      <c r="A1181">
        <v>1259</v>
      </c>
      <c r="B1181" s="3" t="s">
        <v>1260</v>
      </c>
      <c r="C1181" s="3" t="s">
        <v>5369</v>
      </c>
      <c r="D1181" s="6">
        <v>2500</v>
      </c>
      <c r="E1181" s="8">
        <v>2606</v>
      </c>
      <c r="F1181" t="s">
        <v>8218</v>
      </c>
      <c r="G1181" t="s">
        <v>8223</v>
      </c>
      <c r="H1181" t="s">
        <v>8245</v>
      </c>
      <c r="I1181">
        <v>1402286340</v>
      </c>
      <c r="J1181">
        <v>1399504664</v>
      </c>
      <c r="K1181" t="b">
        <v>1</v>
      </c>
      <c r="L1181">
        <v>96</v>
      </c>
      <c r="M1181" t="b">
        <v>1</v>
      </c>
      <c r="N1181" t="s">
        <v>8274</v>
      </c>
      <c r="O1181" t="s">
        <v>8323</v>
      </c>
      <c r="P1181" t="s">
        <v>8324</v>
      </c>
      <c r="Q1181">
        <f t="shared" si="109"/>
        <v>104</v>
      </c>
      <c r="R1181">
        <f t="shared" si="108"/>
        <v>27.15</v>
      </c>
      <c r="S1181" s="12">
        <f t="shared" si="110"/>
        <v>41766.970648148148</v>
      </c>
      <c r="T1181" s="12">
        <f t="shared" si="111"/>
        <v>41799.165972222225</v>
      </c>
      <c r="U1181">
        <f t="shared" si="112"/>
        <v>2014</v>
      </c>
      <c r="V1181" s="18">
        <f t="shared" si="113"/>
        <v>32.195324074074072</v>
      </c>
    </row>
    <row r="1182" spans="1:22" ht="45" x14ac:dyDescent="0.25">
      <c r="A1182">
        <v>1260</v>
      </c>
      <c r="B1182" s="3" t="s">
        <v>1261</v>
      </c>
      <c r="C1182" s="3" t="s">
        <v>5370</v>
      </c>
      <c r="D1182" s="6">
        <v>3300</v>
      </c>
      <c r="E1182" s="8">
        <v>3751</v>
      </c>
      <c r="F1182" t="s">
        <v>8218</v>
      </c>
      <c r="G1182" t="s">
        <v>8223</v>
      </c>
      <c r="H1182" t="s">
        <v>8245</v>
      </c>
      <c r="I1182">
        <v>1393445620</v>
      </c>
      <c r="J1182">
        <v>1390853620</v>
      </c>
      <c r="K1182" t="b">
        <v>1</v>
      </c>
      <c r="L1182">
        <v>74</v>
      </c>
      <c r="M1182" t="b">
        <v>1</v>
      </c>
      <c r="N1182" t="s">
        <v>8274</v>
      </c>
      <c r="O1182" t="s">
        <v>8323</v>
      </c>
      <c r="P1182" t="s">
        <v>8324</v>
      </c>
      <c r="Q1182">
        <f t="shared" si="109"/>
        <v>114</v>
      </c>
      <c r="R1182">
        <f t="shared" si="108"/>
        <v>50.69</v>
      </c>
      <c r="S1182" s="12">
        <f t="shared" si="110"/>
        <v>41666.842824074076</v>
      </c>
      <c r="T1182" s="12">
        <f t="shared" si="111"/>
        <v>41696.842824074076</v>
      </c>
      <c r="U1182">
        <f t="shared" si="112"/>
        <v>2014</v>
      </c>
      <c r="V1182" s="18">
        <f t="shared" si="113"/>
        <v>30</v>
      </c>
    </row>
    <row r="1183" spans="1:22" ht="45" x14ac:dyDescent="0.25">
      <c r="A1183">
        <v>1261</v>
      </c>
      <c r="B1183" s="3" t="s">
        <v>1262</v>
      </c>
      <c r="C1183" s="3" t="s">
        <v>5371</v>
      </c>
      <c r="D1183" s="6">
        <v>2000</v>
      </c>
      <c r="E1183" s="8">
        <v>2025</v>
      </c>
      <c r="F1183" t="s">
        <v>8218</v>
      </c>
      <c r="G1183" t="s">
        <v>8223</v>
      </c>
      <c r="H1183" t="s">
        <v>8245</v>
      </c>
      <c r="I1183">
        <v>1390983227</v>
      </c>
      <c r="J1183">
        <v>1388391227</v>
      </c>
      <c r="K1183" t="b">
        <v>1</v>
      </c>
      <c r="L1183">
        <v>52</v>
      </c>
      <c r="M1183" t="b">
        <v>1</v>
      </c>
      <c r="N1183" t="s">
        <v>8274</v>
      </c>
      <c r="O1183" t="s">
        <v>8323</v>
      </c>
      <c r="P1183" t="s">
        <v>8324</v>
      </c>
      <c r="Q1183">
        <f t="shared" si="109"/>
        <v>101</v>
      </c>
      <c r="R1183">
        <f t="shared" si="108"/>
        <v>38.94</v>
      </c>
      <c r="S1183" s="12">
        <f t="shared" si="110"/>
        <v>41638.342905092592</v>
      </c>
      <c r="T1183" s="12">
        <f t="shared" si="111"/>
        <v>41668.342905092592</v>
      </c>
      <c r="U1183">
        <f t="shared" si="112"/>
        <v>2013</v>
      </c>
      <c r="V1183" s="18">
        <f t="shared" si="113"/>
        <v>30</v>
      </c>
    </row>
    <row r="1184" spans="1:22" ht="60" x14ac:dyDescent="0.25">
      <c r="A1184">
        <v>1262</v>
      </c>
      <c r="B1184" s="3" t="s">
        <v>1263</v>
      </c>
      <c r="C1184" s="3" t="s">
        <v>5372</v>
      </c>
      <c r="D1184" s="6">
        <v>6500</v>
      </c>
      <c r="E1184" s="8">
        <v>8152</v>
      </c>
      <c r="F1184" t="s">
        <v>8218</v>
      </c>
      <c r="G1184" t="s">
        <v>8228</v>
      </c>
      <c r="H1184" t="s">
        <v>8250</v>
      </c>
      <c r="I1184">
        <v>1392574692</v>
      </c>
      <c r="J1184">
        <v>1389982692</v>
      </c>
      <c r="K1184" t="b">
        <v>1</v>
      </c>
      <c r="L1184">
        <v>105</v>
      </c>
      <c r="M1184" t="b">
        <v>1</v>
      </c>
      <c r="N1184" t="s">
        <v>8274</v>
      </c>
      <c r="O1184" t="s">
        <v>8323</v>
      </c>
      <c r="P1184" t="s">
        <v>8324</v>
      </c>
      <c r="Q1184">
        <f t="shared" si="109"/>
        <v>125</v>
      </c>
      <c r="R1184">
        <f t="shared" si="108"/>
        <v>77.64</v>
      </c>
      <c r="S1184" s="12">
        <f t="shared" si="110"/>
        <v>41656.762638888889</v>
      </c>
      <c r="T1184" s="12">
        <f t="shared" si="111"/>
        <v>41686.762638888889</v>
      </c>
      <c r="U1184">
        <f t="shared" si="112"/>
        <v>2014</v>
      </c>
      <c r="V1184" s="18">
        <f t="shared" si="113"/>
        <v>30</v>
      </c>
    </row>
    <row r="1185" spans="1:22" ht="30" x14ac:dyDescent="0.25">
      <c r="A1185">
        <v>1263</v>
      </c>
      <c r="B1185" s="3" t="s">
        <v>1264</v>
      </c>
      <c r="C1185" s="3" t="s">
        <v>5373</v>
      </c>
      <c r="D1185" s="6">
        <v>1500</v>
      </c>
      <c r="E1185" s="8">
        <v>1785</v>
      </c>
      <c r="F1185" t="s">
        <v>8218</v>
      </c>
      <c r="G1185" t="s">
        <v>8223</v>
      </c>
      <c r="H1185" t="s">
        <v>8245</v>
      </c>
      <c r="I1185">
        <v>1396054800</v>
      </c>
      <c r="J1185">
        <v>1393034470</v>
      </c>
      <c r="K1185" t="b">
        <v>1</v>
      </c>
      <c r="L1185">
        <v>41</v>
      </c>
      <c r="M1185" t="b">
        <v>1</v>
      </c>
      <c r="N1185" t="s">
        <v>8274</v>
      </c>
      <c r="O1185" t="s">
        <v>8323</v>
      </c>
      <c r="P1185" t="s">
        <v>8324</v>
      </c>
      <c r="Q1185">
        <f t="shared" si="109"/>
        <v>119</v>
      </c>
      <c r="R1185">
        <f t="shared" si="108"/>
        <v>43.54</v>
      </c>
      <c r="S1185" s="12">
        <f t="shared" si="110"/>
        <v>41692.084143518521</v>
      </c>
      <c r="T1185" s="12">
        <f t="shared" si="111"/>
        <v>41727.041666666664</v>
      </c>
      <c r="U1185">
        <f t="shared" si="112"/>
        <v>2014</v>
      </c>
      <c r="V1185" s="18">
        <f t="shared" si="113"/>
        <v>34.957523148148148</v>
      </c>
    </row>
    <row r="1186" spans="1:22" ht="60" x14ac:dyDescent="0.25">
      <c r="A1186">
        <v>1264</v>
      </c>
      <c r="B1186" s="3" t="s">
        <v>1265</v>
      </c>
      <c r="C1186" s="3" t="s">
        <v>5374</v>
      </c>
      <c r="D1186" s="6">
        <v>650</v>
      </c>
      <c r="E1186" s="8">
        <v>1082</v>
      </c>
      <c r="F1186" t="s">
        <v>8218</v>
      </c>
      <c r="G1186" t="s">
        <v>8223</v>
      </c>
      <c r="H1186" t="s">
        <v>8245</v>
      </c>
      <c r="I1186">
        <v>1383062083</v>
      </c>
      <c r="J1186">
        <v>1380556483</v>
      </c>
      <c r="K1186" t="b">
        <v>1</v>
      </c>
      <c r="L1186">
        <v>34</v>
      </c>
      <c r="M1186" t="b">
        <v>1</v>
      </c>
      <c r="N1186" t="s">
        <v>8274</v>
      </c>
      <c r="O1186" t="s">
        <v>8323</v>
      </c>
      <c r="P1186" t="s">
        <v>8324</v>
      </c>
      <c r="Q1186">
        <f t="shared" si="109"/>
        <v>166</v>
      </c>
      <c r="R1186">
        <f t="shared" si="108"/>
        <v>31.82</v>
      </c>
      <c r="S1186" s="12">
        <f t="shared" si="110"/>
        <v>41547.662997685184</v>
      </c>
      <c r="T1186" s="12">
        <f t="shared" si="111"/>
        <v>41576.662997685184</v>
      </c>
      <c r="U1186">
        <f t="shared" si="112"/>
        <v>2013</v>
      </c>
      <c r="V1186" s="18">
        <f t="shared" si="113"/>
        <v>29</v>
      </c>
    </row>
    <row r="1187" spans="1:22" ht="60" x14ac:dyDescent="0.25">
      <c r="A1187">
        <v>1265</v>
      </c>
      <c r="B1187" s="3" t="s">
        <v>1266</v>
      </c>
      <c r="C1187" s="3" t="s">
        <v>5375</v>
      </c>
      <c r="D1187" s="6">
        <v>3500</v>
      </c>
      <c r="E1187" s="8">
        <v>4170.17</v>
      </c>
      <c r="F1187" t="s">
        <v>8218</v>
      </c>
      <c r="G1187" t="s">
        <v>8223</v>
      </c>
      <c r="H1187" t="s">
        <v>8245</v>
      </c>
      <c r="I1187">
        <v>1291131815</v>
      </c>
      <c r="J1187">
        <v>1287071015</v>
      </c>
      <c r="K1187" t="b">
        <v>1</v>
      </c>
      <c r="L1187">
        <v>66</v>
      </c>
      <c r="M1187" t="b">
        <v>1</v>
      </c>
      <c r="N1187" t="s">
        <v>8274</v>
      </c>
      <c r="O1187" t="s">
        <v>8323</v>
      </c>
      <c r="P1187" t="s">
        <v>8324</v>
      </c>
      <c r="Q1187">
        <f t="shared" si="109"/>
        <v>119</v>
      </c>
      <c r="R1187">
        <f t="shared" si="108"/>
        <v>63.18</v>
      </c>
      <c r="S1187" s="12">
        <f t="shared" si="110"/>
        <v>40465.655266203699</v>
      </c>
      <c r="T1187" s="12">
        <f t="shared" si="111"/>
        <v>40512.655266203699</v>
      </c>
      <c r="U1187">
        <f t="shared" si="112"/>
        <v>2010</v>
      </c>
      <c r="V1187" s="18">
        <f t="shared" si="113"/>
        <v>47</v>
      </c>
    </row>
    <row r="1188" spans="1:22" ht="45" x14ac:dyDescent="0.25">
      <c r="A1188">
        <v>1266</v>
      </c>
      <c r="B1188" s="3" t="s">
        <v>1267</v>
      </c>
      <c r="C1188" s="3" t="s">
        <v>5376</v>
      </c>
      <c r="D1188" s="6">
        <v>9500</v>
      </c>
      <c r="E1188" s="8">
        <v>9545</v>
      </c>
      <c r="F1188" t="s">
        <v>8218</v>
      </c>
      <c r="G1188" t="s">
        <v>8223</v>
      </c>
      <c r="H1188" t="s">
        <v>8245</v>
      </c>
      <c r="I1188">
        <v>1389474145</v>
      </c>
      <c r="J1188">
        <v>1386882145</v>
      </c>
      <c r="K1188" t="b">
        <v>1</v>
      </c>
      <c r="L1188">
        <v>50</v>
      </c>
      <c r="M1188" t="b">
        <v>1</v>
      </c>
      <c r="N1188" t="s">
        <v>8274</v>
      </c>
      <c r="O1188" t="s">
        <v>8323</v>
      </c>
      <c r="P1188" t="s">
        <v>8324</v>
      </c>
      <c r="Q1188">
        <f t="shared" si="109"/>
        <v>100</v>
      </c>
      <c r="R1188">
        <f t="shared" si="108"/>
        <v>190.9</v>
      </c>
      <c r="S1188" s="12">
        <f t="shared" si="110"/>
        <v>41620.87667824074</v>
      </c>
      <c r="T1188" s="12">
        <f t="shared" si="111"/>
        <v>41650.87667824074</v>
      </c>
      <c r="U1188">
        <f t="shared" si="112"/>
        <v>2013</v>
      </c>
      <c r="V1188" s="18">
        <f t="shared" si="113"/>
        <v>30</v>
      </c>
    </row>
    <row r="1189" spans="1:22" ht="60" x14ac:dyDescent="0.25">
      <c r="A1189">
        <v>1267</v>
      </c>
      <c r="B1189" s="3" t="s">
        <v>1268</v>
      </c>
      <c r="C1189" s="3" t="s">
        <v>5377</v>
      </c>
      <c r="D1189" s="6">
        <v>22000</v>
      </c>
      <c r="E1189" s="8">
        <v>22396</v>
      </c>
      <c r="F1189" t="s">
        <v>8218</v>
      </c>
      <c r="G1189" t="s">
        <v>8223</v>
      </c>
      <c r="H1189" t="s">
        <v>8245</v>
      </c>
      <c r="I1189">
        <v>1374674558</v>
      </c>
      <c r="J1189">
        <v>1372082558</v>
      </c>
      <c r="K1189" t="b">
        <v>1</v>
      </c>
      <c r="L1189">
        <v>159</v>
      </c>
      <c r="M1189" t="b">
        <v>1</v>
      </c>
      <c r="N1189" t="s">
        <v>8274</v>
      </c>
      <c r="O1189" t="s">
        <v>8323</v>
      </c>
      <c r="P1189" t="s">
        <v>8324</v>
      </c>
      <c r="Q1189">
        <f t="shared" si="109"/>
        <v>102</v>
      </c>
      <c r="R1189">
        <f t="shared" si="108"/>
        <v>140.86000000000001</v>
      </c>
      <c r="S1189" s="12">
        <f t="shared" si="110"/>
        <v>41449.585162037038</v>
      </c>
      <c r="T1189" s="12">
        <f t="shared" si="111"/>
        <v>41479.585162037038</v>
      </c>
      <c r="U1189">
        <f t="shared" si="112"/>
        <v>2013</v>
      </c>
      <c r="V1189" s="18">
        <f t="shared" si="113"/>
        <v>30</v>
      </c>
    </row>
    <row r="1190" spans="1:22" ht="45" x14ac:dyDescent="0.25">
      <c r="A1190">
        <v>1268</v>
      </c>
      <c r="B1190" s="3" t="s">
        <v>1269</v>
      </c>
      <c r="C1190" s="3" t="s">
        <v>5378</v>
      </c>
      <c r="D1190" s="6">
        <v>12000</v>
      </c>
      <c r="E1190" s="8">
        <v>14000</v>
      </c>
      <c r="F1190" t="s">
        <v>8218</v>
      </c>
      <c r="G1190" t="s">
        <v>8223</v>
      </c>
      <c r="H1190" t="s">
        <v>8245</v>
      </c>
      <c r="I1190">
        <v>1379708247</v>
      </c>
      <c r="J1190">
        <v>1377116247</v>
      </c>
      <c r="K1190" t="b">
        <v>1</v>
      </c>
      <c r="L1190">
        <v>182</v>
      </c>
      <c r="M1190" t="b">
        <v>1</v>
      </c>
      <c r="N1190" t="s">
        <v>8274</v>
      </c>
      <c r="O1190" t="s">
        <v>8323</v>
      </c>
      <c r="P1190" t="s">
        <v>8324</v>
      </c>
      <c r="Q1190">
        <f t="shared" si="109"/>
        <v>117</v>
      </c>
      <c r="R1190">
        <f t="shared" si="108"/>
        <v>76.92</v>
      </c>
      <c r="S1190" s="12">
        <f t="shared" si="110"/>
        <v>41507.845451388886</v>
      </c>
      <c r="T1190" s="12">
        <f t="shared" si="111"/>
        <v>41537.845451388886</v>
      </c>
      <c r="U1190">
        <f t="shared" si="112"/>
        <v>2013</v>
      </c>
      <c r="V1190" s="18">
        <f t="shared" si="113"/>
        <v>30</v>
      </c>
    </row>
    <row r="1191" spans="1:22" ht="60" x14ac:dyDescent="0.25">
      <c r="A1191">
        <v>1269</v>
      </c>
      <c r="B1191" s="3" t="s">
        <v>1270</v>
      </c>
      <c r="C1191" s="3" t="s">
        <v>5379</v>
      </c>
      <c r="D1191" s="6">
        <v>18800</v>
      </c>
      <c r="E1191" s="8">
        <v>20426</v>
      </c>
      <c r="F1191" t="s">
        <v>8218</v>
      </c>
      <c r="G1191" t="s">
        <v>8223</v>
      </c>
      <c r="H1191" t="s">
        <v>8245</v>
      </c>
      <c r="I1191">
        <v>1460764800</v>
      </c>
      <c r="J1191">
        <v>1458157512</v>
      </c>
      <c r="K1191" t="b">
        <v>1</v>
      </c>
      <c r="L1191">
        <v>206</v>
      </c>
      <c r="M1191" t="b">
        <v>1</v>
      </c>
      <c r="N1191" t="s">
        <v>8274</v>
      </c>
      <c r="O1191" t="s">
        <v>8323</v>
      </c>
      <c r="P1191" t="s">
        <v>8324</v>
      </c>
      <c r="Q1191">
        <f t="shared" si="109"/>
        <v>109</v>
      </c>
      <c r="R1191">
        <f t="shared" si="108"/>
        <v>99.16</v>
      </c>
      <c r="S1191" s="12">
        <f t="shared" si="110"/>
        <v>42445.823055555549</v>
      </c>
      <c r="T1191" s="12">
        <f t="shared" si="111"/>
        <v>42476</v>
      </c>
      <c r="U1191">
        <f t="shared" si="112"/>
        <v>2016</v>
      </c>
      <c r="V1191" s="18">
        <f t="shared" si="113"/>
        <v>30.176944444444445</v>
      </c>
    </row>
    <row r="1192" spans="1:22" ht="45" x14ac:dyDescent="0.25">
      <c r="A1192">
        <v>1270</v>
      </c>
      <c r="B1192" s="3" t="s">
        <v>1271</v>
      </c>
      <c r="C1192" s="3" t="s">
        <v>5380</v>
      </c>
      <c r="D1192" s="6">
        <v>10000</v>
      </c>
      <c r="E1192" s="8">
        <v>11472</v>
      </c>
      <c r="F1192" t="s">
        <v>8218</v>
      </c>
      <c r="G1192" t="s">
        <v>8223</v>
      </c>
      <c r="H1192" t="s">
        <v>8245</v>
      </c>
      <c r="I1192">
        <v>1332704042</v>
      </c>
      <c r="J1192">
        <v>1327523642</v>
      </c>
      <c r="K1192" t="b">
        <v>1</v>
      </c>
      <c r="L1192">
        <v>169</v>
      </c>
      <c r="M1192" t="b">
        <v>1</v>
      </c>
      <c r="N1192" t="s">
        <v>8274</v>
      </c>
      <c r="O1192" t="s">
        <v>8323</v>
      </c>
      <c r="P1192" t="s">
        <v>8324</v>
      </c>
      <c r="Q1192">
        <f t="shared" si="109"/>
        <v>115</v>
      </c>
      <c r="R1192">
        <f t="shared" si="108"/>
        <v>67.88</v>
      </c>
      <c r="S1192" s="12">
        <f t="shared" si="110"/>
        <v>40933.856967592597</v>
      </c>
      <c r="T1192" s="12">
        <f t="shared" si="111"/>
        <v>40993.815300925926</v>
      </c>
      <c r="U1192">
        <f t="shared" si="112"/>
        <v>2012</v>
      </c>
      <c r="V1192" s="18">
        <f t="shared" si="113"/>
        <v>59.958333333333336</v>
      </c>
    </row>
    <row r="1193" spans="1:22" ht="60" x14ac:dyDescent="0.25">
      <c r="A1193">
        <v>1271</v>
      </c>
      <c r="B1193" s="3" t="s">
        <v>1272</v>
      </c>
      <c r="C1193" s="3" t="s">
        <v>5381</v>
      </c>
      <c r="D1193" s="6">
        <v>7500</v>
      </c>
      <c r="E1193" s="8">
        <v>7635</v>
      </c>
      <c r="F1193" t="s">
        <v>8218</v>
      </c>
      <c r="G1193" t="s">
        <v>8223</v>
      </c>
      <c r="H1193" t="s">
        <v>8245</v>
      </c>
      <c r="I1193">
        <v>1384363459</v>
      </c>
      <c r="J1193">
        <v>1381767859</v>
      </c>
      <c r="K1193" t="b">
        <v>1</v>
      </c>
      <c r="L1193">
        <v>31</v>
      </c>
      <c r="M1193" t="b">
        <v>1</v>
      </c>
      <c r="N1193" t="s">
        <v>8274</v>
      </c>
      <c r="O1193" t="s">
        <v>8323</v>
      </c>
      <c r="P1193" t="s">
        <v>8324</v>
      </c>
      <c r="Q1193">
        <f t="shared" si="109"/>
        <v>102</v>
      </c>
      <c r="R1193">
        <f t="shared" si="108"/>
        <v>246.29</v>
      </c>
      <c r="S1193" s="12">
        <f t="shared" si="110"/>
        <v>41561.683553240742</v>
      </c>
      <c r="T1193" s="12">
        <f t="shared" si="111"/>
        <v>41591.725219907406</v>
      </c>
      <c r="U1193">
        <f t="shared" si="112"/>
        <v>2013</v>
      </c>
      <c r="V1193" s="18">
        <f t="shared" si="113"/>
        <v>30.041666666666668</v>
      </c>
    </row>
    <row r="1194" spans="1:22" ht="60" x14ac:dyDescent="0.25">
      <c r="A1194">
        <v>1272</v>
      </c>
      <c r="B1194" s="3" t="s">
        <v>1273</v>
      </c>
      <c r="C1194" s="3" t="s">
        <v>5382</v>
      </c>
      <c r="D1194" s="6">
        <v>5000</v>
      </c>
      <c r="E1194" s="8">
        <v>5300</v>
      </c>
      <c r="F1194" t="s">
        <v>8218</v>
      </c>
      <c r="G1194" t="s">
        <v>8223</v>
      </c>
      <c r="H1194" t="s">
        <v>8245</v>
      </c>
      <c r="I1194">
        <v>1276574400</v>
      </c>
      <c r="J1194">
        <v>1270576379</v>
      </c>
      <c r="K1194" t="b">
        <v>1</v>
      </c>
      <c r="L1194">
        <v>28</v>
      </c>
      <c r="M1194" t="b">
        <v>1</v>
      </c>
      <c r="N1194" t="s">
        <v>8274</v>
      </c>
      <c r="O1194" t="s">
        <v>8323</v>
      </c>
      <c r="P1194" t="s">
        <v>8324</v>
      </c>
      <c r="Q1194">
        <f t="shared" si="109"/>
        <v>106</v>
      </c>
      <c r="R1194">
        <f t="shared" si="108"/>
        <v>189.29</v>
      </c>
      <c r="S1194" s="12">
        <f t="shared" si="110"/>
        <v>40274.745127314818</v>
      </c>
      <c r="T1194" s="12">
        <f t="shared" si="111"/>
        <v>40344.166666666664</v>
      </c>
      <c r="U1194">
        <f t="shared" si="112"/>
        <v>2010</v>
      </c>
      <c r="V1194" s="18">
        <f t="shared" si="113"/>
        <v>69.421539351851848</v>
      </c>
    </row>
    <row r="1195" spans="1:22" ht="45" x14ac:dyDescent="0.25">
      <c r="A1195">
        <v>1273</v>
      </c>
      <c r="B1195" s="3" t="s">
        <v>1274</v>
      </c>
      <c r="C1195" s="3" t="s">
        <v>5383</v>
      </c>
      <c r="D1195" s="6">
        <v>4000</v>
      </c>
      <c r="E1195" s="8">
        <v>4140</v>
      </c>
      <c r="F1195" t="s">
        <v>8218</v>
      </c>
      <c r="G1195" t="s">
        <v>8228</v>
      </c>
      <c r="H1195" t="s">
        <v>8250</v>
      </c>
      <c r="I1195">
        <v>1409506291</v>
      </c>
      <c r="J1195">
        <v>1406914291</v>
      </c>
      <c r="K1195" t="b">
        <v>1</v>
      </c>
      <c r="L1195">
        <v>54</v>
      </c>
      <c r="M1195" t="b">
        <v>1</v>
      </c>
      <c r="N1195" t="s">
        <v>8274</v>
      </c>
      <c r="O1195" t="s">
        <v>8323</v>
      </c>
      <c r="P1195" t="s">
        <v>8324</v>
      </c>
      <c r="Q1195">
        <f t="shared" si="109"/>
        <v>104</v>
      </c>
      <c r="R1195">
        <f t="shared" si="108"/>
        <v>76.67</v>
      </c>
      <c r="S1195" s="12">
        <f t="shared" si="110"/>
        <v>41852.730219907404</v>
      </c>
      <c r="T1195" s="12">
        <f t="shared" si="111"/>
        <v>41882.730219907404</v>
      </c>
      <c r="U1195">
        <f t="shared" si="112"/>
        <v>2014</v>
      </c>
      <c r="V1195" s="18">
        <f t="shared" si="113"/>
        <v>30</v>
      </c>
    </row>
    <row r="1196" spans="1:22" ht="45" x14ac:dyDescent="0.25">
      <c r="A1196">
        <v>1274</v>
      </c>
      <c r="B1196" s="3" t="s">
        <v>1275</v>
      </c>
      <c r="C1196" s="3" t="s">
        <v>5384</v>
      </c>
      <c r="D1196" s="6">
        <v>25000</v>
      </c>
      <c r="E1196" s="8">
        <v>38743.839999999997</v>
      </c>
      <c r="F1196" t="s">
        <v>8218</v>
      </c>
      <c r="G1196" t="s">
        <v>8223</v>
      </c>
      <c r="H1196" t="s">
        <v>8245</v>
      </c>
      <c r="I1196">
        <v>1346344425</v>
      </c>
      <c r="J1196">
        <v>1343320425</v>
      </c>
      <c r="K1196" t="b">
        <v>1</v>
      </c>
      <c r="L1196">
        <v>467</v>
      </c>
      <c r="M1196" t="b">
        <v>1</v>
      </c>
      <c r="N1196" t="s">
        <v>8274</v>
      </c>
      <c r="O1196" t="s">
        <v>8323</v>
      </c>
      <c r="P1196" t="s">
        <v>8324</v>
      </c>
      <c r="Q1196">
        <f t="shared" si="109"/>
        <v>155</v>
      </c>
      <c r="R1196">
        <f t="shared" si="108"/>
        <v>82.96</v>
      </c>
      <c r="S1196" s="12">
        <f t="shared" si="110"/>
        <v>41116.690104166664</v>
      </c>
      <c r="T1196" s="12">
        <f t="shared" si="111"/>
        <v>41151.690104166664</v>
      </c>
      <c r="U1196">
        <f t="shared" si="112"/>
        <v>2012</v>
      </c>
      <c r="V1196" s="18">
        <f t="shared" si="113"/>
        <v>35</v>
      </c>
    </row>
    <row r="1197" spans="1:22" ht="45" x14ac:dyDescent="0.25">
      <c r="A1197">
        <v>1275</v>
      </c>
      <c r="B1197" s="3" t="s">
        <v>1276</v>
      </c>
      <c r="C1197" s="3" t="s">
        <v>5385</v>
      </c>
      <c r="D1197" s="6">
        <v>15000</v>
      </c>
      <c r="E1197" s="8">
        <v>24321.1</v>
      </c>
      <c r="F1197" t="s">
        <v>8218</v>
      </c>
      <c r="G1197" t="s">
        <v>8223</v>
      </c>
      <c r="H1197" t="s">
        <v>8245</v>
      </c>
      <c r="I1197">
        <v>1375908587</v>
      </c>
      <c r="J1197">
        <v>1372884587</v>
      </c>
      <c r="K1197" t="b">
        <v>1</v>
      </c>
      <c r="L1197">
        <v>389</v>
      </c>
      <c r="M1197" t="b">
        <v>1</v>
      </c>
      <c r="N1197" t="s">
        <v>8274</v>
      </c>
      <c r="O1197" t="s">
        <v>8323</v>
      </c>
      <c r="P1197" t="s">
        <v>8324</v>
      </c>
      <c r="Q1197">
        <f t="shared" si="109"/>
        <v>162</v>
      </c>
      <c r="R1197">
        <f t="shared" si="108"/>
        <v>62.52</v>
      </c>
      <c r="S1197" s="12">
        <f t="shared" si="110"/>
        <v>41458.867905092593</v>
      </c>
      <c r="T1197" s="12">
        <f t="shared" si="111"/>
        <v>41493.867905092593</v>
      </c>
      <c r="U1197">
        <f t="shared" si="112"/>
        <v>2013</v>
      </c>
      <c r="V1197" s="18">
        <f t="shared" si="113"/>
        <v>35</v>
      </c>
    </row>
    <row r="1198" spans="1:22" ht="30" x14ac:dyDescent="0.25">
      <c r="A1198">
        <v>1276</v>
      </c>
      <c r="B1198" s="3" t="s">
        <v>1277</v>
      </c>
      <c r="C1198" s="3" t="s">
        <v>5386</v>
      </c>
      <c r="D1198" s="6">
        <v>3000</v>
      </c>
      <c r="E1198" s="8">
        <v>3132.63</v>
      </c>
      <c r="F1198" t="s">
        <v>8218</v>
      </c>
      <c r="G1198" t="s">
        <v>8223</v>
      </c>
      <c r="H1198" t="s">
        <v>8245</v>
      </c>
      <c r="I1198">
        <v>1251777600</v>
      </c>
      <c r="J1198">
        <v>1247504047</v>
      </c>
      <c r="K1198" t="b">
        <v>1</v>
      </c>
      <c r="L1198">
        <v>68</v>
      </c>
      <c r="M1198" t="b">
        <v>1</v>
      </c>
      <c r="N1198" t="s">
        <v>8274</v>
      </c>
      <c r="O1198" t="s">
        <v>8323</v>
      </c>
      <c r="P1198" t="s">
        <v>8324</v>
      </c>
      <c r="Q1198">
        <f t="shared" si="109"/>
        <v>104</v>
      </c>
      <c r="R1198">
        <f t="shared" si="108"/>
        <v>46.07</v>
      </c>
      <c r="S1198" s="12">
        <f t="shared" si="110"/>
        <v>40007.704247685186</v>
      </c>
      <c r="T1198" s="12">
        <f t="shared" si="111"/>
        <v>40057.166666666664</v>
      </c>
      <c r="U1198">
        <f t="shared" si="112"/>
        <v>2009</v>
      </c>
      <c r="V1198" s="18">
        <f t="shared" si="113"/>
        <v>49.462418981481477</v>
      </c>
    </row>
    <row r="1199" spans="1:22" ht="60" x14ac:dyDescent="0.25">
      <c r="A1199">
        <v>1277</v>
      </c>
      <c r="B1199" s="3" t="s">
        <v>1278</v>
      </c>
      <c r="C1199" s="3" t="s">
        <v>5387</v>
      </c>
      <c r="D1199" s="6">
        <v>15000</v>
      </c>
      <c r="E1199" s="8">
        <v>15918.65</v>
      </c>
      <c r="F1199" t="s">
        <v>8218</v>
      </c>
      <c r="G1199" t="s">
        <v>8223</v>
      </c>
      <c r="H1199" t="s">
        <v>8245</v>
      </c>
      <c r="I1199">
        <v>1346765347</v>
      </c>
      <c r="J1199">
        <v>1343741347</v>
      </c>
      <c r="K1199" t="b">
        <v>1</v>
      </c>
      <c r="L1199">
        <v>413</v>
      </c>
      <c r="M1199" t="b">
        <v>1</v>
      </c>
      <c r="N1199" t="s">
        <v>8274</v>
      </c>
      <c r="O1199" t="s">
        <v>8323</v>
      </c>
      <c r="P1199" t="s">
        <v>8324</v>
      </c>
      <c r="Q1199">
        <f t="shared" si="109"/>
        <v>106</v>
      </c>
      <c r="R1199">
        <f t="shared" si="108"/>
        <v>38.54</v>
      </c>
      <c r="S1199" s="12">
        <f t="shared" si="110"/>
        <v>41121.561886574076</v>
      </c>
      <c r="T1199" s="12">
        <f t="shared" si="111"/>
        <v>41156.561886574076</v>
      </c>
      <c r="U1199">
        <f t="shared" si="112"/>
        <v>2012</v>
      </c>
      <c r="V1199" s="18">
        <f t="shared" si="113"/>
        <v>35</v>
      </c>
    </row>
    <row r="1200" spans="1:22" ht="60" x14ac:dyDescent="0.25">
      <c r="A1200">
        <v>1278</v>
      </c>
      <c r="B1200" s="3" t="s">
        <v>1279</v>
      </c>
      <c r="C1200" s="3" t="s">
        <v>5388</v>
      </c>
      <c r="D1200" s="6">
        <v>6500</v>
      </c>
      <c r="E1200" s="8">
        <v>10071</v>
      </c>
      <c r="F1200" t="s">
        <v>8218</v>
      </c>
      <c r="G1200" t="s">
        <v>8223</v>
      </c>
      <c r="H1200" t="s">
        <v>8245</v>
      </c>
      <c r="I1200">
        <v>1403661600</v>
      </c>
      <c r="J1200">
        <v>1401196766</v>
      </c>
      <c r="K1200" t="b">
        <v>1</v>
      </c>
      <c r="L1200">
        <v>190</v>
      </c>
      <c r="M1200" t="b">
        <v>1</v>
      </c>
      <c r="N1200" t="s">
        <v>8274</v>
      </c>
      <c r="O1200" t="s">
        <v>8323</v>
      </c>
      <c r="P1200" t="s">
        <v>8324</v>
      </c>
      <c r="Q1200">
        <f t="shared" si="109"/>
        <v>155</v>
      </c>
      <c r="R1200">
        <f t="shared" si="108"/>
        <v>53.01</v>
      </c>
      <c r="S1200" s="12">
        <f t="shared" si="110"/>
        <v>41786.555162037039</v>
      </c>
      <c r="T1200" s="12">
        <f t="shared" si="111"/>
        <v>41815.083333333336</v>
      </c>
      <c r="U1200">
        <f t="shared" si="112"/>
        <v>2014</v>
      </c>
      <c r="V1200" s="18">
        <f t="shared" si="113"/>
        <v>28.528171296296296</v>
      </c>
    </row>
    <row r="1201" spans="1:22" ht="60" x14ac:dyDescent="0.25">
      <c r="A1201">
        <v>1279</v>
      </c>
      <c r="B1201" s="3" t="s">
        <v>1280</v>
      </c>
      <c r="C1201" s="3" t="s">
        <v>5389</v>
      </c>
      <c r="D1201" s="6">
        <v>12516</v>
      </c>
      <c r="E1201" s="8">
        <v>13864.17</v>
      </c>
      <c r="F1201" t="s">
        <v>8218</v>
      </c>
      <c r="G1201" t="s">
        <v>8223</v>
      </c>
      <c r="H1201" t="s">
        <v>8245</v>
      </c>
      <c r="I1201">
        <v>1395624170</v>
      </c>
      <c r="J1201">
        <v>1392171770</v>
      </c>
      <c r="K1201" t="b">
        <v>1</v>
      </c>
      <c r="L1201">
        <v>189</v>
      </c>
      <c r="M1201" t="b">
        <v>1</v>
      </c>
      <c r="N1201" t="s">
        <v>8274</v>
      </c>
      <c r="O1201" t="s">
        <v>8323</v>
      </c>
      <c r="P1201" t="s">
        <v>8324</v>
      </c>
      <c r="Q1201">
        <f t="shared" si="109"/>
        <v>111</v>
      </c>
      <c r="R1201">
        <f t="shared" si="108"/>
        <v>73.36</v>
      </c>
      <c r="S1201" s="12">
        <f t="shared" si="110"/>
        <v>41682.099189814813</v>
      </c>
      <c r="T1201" s="12">
        <f t="shared" si="111"/>
        <v>41722.057523148149</v>
      </c>
      <c r="U1201">
        <f t="shared" si="112"/>
        <v>2014</v>
      </c>
      <c r="V1201" s="18">
        <f t="shared" si="113"/>
        <v>39.958333333333336</v>
      </c>
    </row>
    <row r="1202" spans="1:22" ht="45" x14ac:dyDescent="0.25">
      <c r="A1202">
        <v>1280</v>
      </c>
      <c r="B1202" s="3" t="s">
        <v>1281</v>
      </c>
      <c r="C1202" s="3" t="s">
        <v>5390</v>
      </c>
      <c r="D1202" s="6">
        <v>15000</v>
      </c>
      <c r="E1202" s="8">
        <v>16636.78</v>
      </c>
      <c r="F1202" t="s">
        <v>8218</v>
      </c>
      <c r="G1202" t="s">
        <v>8223</v>
      </c>
      <c r="H1202" t="s">
        <v>8245</v>
      </c>
      <c r="I1202">
        <v>1299003054</v>
      </c>
      <c r="J1202">
        <v>1291227054</v>
      </c>
      <c r="K1202" t="b">
        <v>1</v>
      </c>
      <c r="L1202">
        <v>130</v>
      </c>
      <c r="M1202" t="b">
        <v>1</v>
      </c>
      <c r="N1202" t="s">
        <v>8274</v>
      </c>
      <c r="O1202" t="s">
        <v>8323</v>
      </c>
      <c r="P1202" t="s">
        <v>8324</v>
      </c>
      <c r="Q1202">
        <f t="shared" si="109"/>
        <v>111</v>
      </c>
      <c r="R1202">
        <f t="shared" si="108"/>
        <v>127.98</v>
      </c>
      <c r="S1202" s="12">
        <f t="shared" si="110"/>
        <v>40513.757569444446</v>
      </c>
      <c r="T1202" s="12">
        <f t="shared" si="111"/>
        <v>40603.757569444446</v>
      </c>
      <c r="U1202">
        <f t="shared" si="112"/>
        <v>2010</v>
      </c>
      <c r="V1202" s="18">
        <f t="shared" si="113"/>
        <v>90</v>
      </c>
    </row>
    <row r="1203" spans="1:22" ht="60" x14ac:dyDescent="0.25">
      <c r="A1203">
        <v>1281</v>
      </c>
      <c r="B1203" s="3" t="s">
        <v>1282</v>
      </c>
      <c r="C1203" s="3" t="s">
        <v>5391</v>
      </c>
      <c r="D1203" s="6">
        <v>7000</v>
      </c>
      <c r="E1203" s="8">
        <v>7750</v>
      </c>
      <c r="F1203" t="s">
        <v>8218</v>
      </c>
      <c r="G1203" t="s">
        <v>8223</v>
      </c>
      <c r="H1203" t="s">
        <v>8245</v>
      </c>
      <c r="I1203">
        <v>1375033836</v>
      </c>
      <c r="J1203">
        <v>1373305836</v>
      </c>
      <c r="K1203" t="b">
        <v>1</v>
      </c>
      <c r="L1203">
        <v>74</v>
      </c>
      <c r="M1203" t="b">
        <v>1</v>
      </c>
      <c r="N1203" t="s">
        <v>8274</v>
      </c>
      <c r="O1203" t="s">
        <v>8323</v>
      </c>
      <c r="P1203" t="s">
        <v>8324</v>
      </c>
      <c r="Q1203">
        <f t="shared" si="109"/>
        <v>111</v>
      </c>
      <c r="R1203">
        <f t="shared" si="108"/>
        <v>104.73</v>
      </c>
      <c r="S1203" s="12">
        <f t="shared" si="110"/>
        <v>41463.743472222224</v>
      </c>
      <c r="T1203" s="12">
        <f t="shared" si="111"/>
        <v>41483.743472222224</v>
      </c>
      <c r="U1203">
        <f t="shared" si="112"/>
        <v>2013</v>
      </c>
      <c r="V1203" s="18">
        <f t="shared" si="113"/>
        <v>20</v>
      </c>
    </row>
    <row r="1204" spans="1:22" ht="60" x14ac:dyDescent="0.25">
      <c r="A1204">
        <v>1282</v>
      </c>
      <c r="B1204" s="3" t="s">
        <v>1283</v>
      </c>
      <c r="C1204" s="3" t="s">
        <v>5392</v>
      </c>
      <c r="D1204" s="6">
        <v>15000</v>
      </c>
      <c r="E1204" s="8">
        <v>18542</v>
      </c>
      <c r="F1204" t="s">
        <v>8218</v>
      </c>
      <c r="G1204" t="s">
        <v>8223</v>
      </c>
      <c r="H1204" t="s">
        <v>8245</v>
      </c>
      <c r="I1204">
        <v>1386565140</v>
      </c>
      <c r="J1204">
        <v>1383909855</v>
      </c>
      <c r="K1204" t="b">
        <v>1</v>
      </c>
      <c r="L1204">
        <v>274</v>
      </c>
      <c r="M1204" t="b">
        <v>1</v>
      </c>
      <c r="N1204" t="s">
        <v>8274</v>
      </c>
      <c r="O1204" t="s">
        <v>8323</v>
      </c>
      <c r="P1204" t="s">
        <v>8324</v>
      </c>
      <c r="Q1204">
        <f t="shared" si="109"/>
        <v>124</v>
      </c>
      <c r="R1204">
        <f t="shared" si="108"/>
        <v>67.67</v>
      </c>
      <c r="S1204" s="12">
        <f t="shared" si="110"/>
        <v>41586.475173611114</v>
      </c>
      <c r="T1204" s="12">
        <f t="shared" si="111"/>
        <v>41617.207638888889</v>
      </c>
      <c r="U1204">
        <f t="shared" si="112"/>
        <v>2013</v>
      </c>
      <c r="V1204" s="18">
        <f t="shared" si="113"/>
        <v>30.732465277777777</v>
      </c>
    </row>
    <row r="1205" spans="1:22" ht="45" x14ac:dyDescent="0.25">
      <c r="A1205">
        <v>1283</v>
      </c>
      <c r="B1205" s="3" t="s">
        <v>1284</v>
      </c>
      <c r="C1205" s="3" t="s">
        <v>5393</v>
      </c>
      <c r="D1205" s="6">
        <v>1000</v>
      </c>
      <c r="E1205" s="8">
        <v>2110.5</v>
      </c>
      <c r="F1205" t="s">
        <v>8218</v>
      </c>
      <c r="G1205" t="s">
        <v>8223</v>
      </c>
      <c r="H1205" t="s">
        <v>8245</v>
      </c>
      <c r="I1205">
        <v>1362974400</v>
      </c>
      <c r="J1205">
        <v>1360948389</v>
      </c>
      <c r="K1205" t="b">
        <v>1</v>
      </c>
      <c r="L1205">
        <v>22</v>
      </c>
      <c r="M1205" t="b">
        <v>1</v>
      </c>
      <c r="N1205" t="s">
        <v>8274</v>
      </c>
      <c r="O1205" t="s">
        <v>8323</v>
      </c>
      <c r="P1205" t="s">
        <v>8324</v>
      </c>
      <c r="Q1205">
        <f t="shared" si="109"/>
        <v>211</v>
      </c>
      <c r="R1205">
        <f t="shared" si="108"/>
        <v>95.93</v>
      </c>
      <c r="S1205" s="12">
        <f t="shared" si="110"/>
        <v>41320.717465277776</v>
      </c>
      <c r="T1205" s="12">
        <f t="shared" si="111"/>
        <v>41344.166666666664</v>
      </c>
      <c r="U1205">
        <f t="shared" si="112"/>
        <v>2013</v>
      </c>
      <c r="V1205" s="18">
        <f t="shared" si="113"/>
        <v>23.449201388888891</v>
      </c>
    </row>
    <row r="1206" spans="1:22" ht="60" x14ac:dyDescent="0.25">
      <c r="A1206">
        <v>1364</v>
      </c>
      <c r="B1206" s="3" t="s">
        <v>1365</v>
      </c>
      <c r="C1206" s="3" t="s">
        <v>5474</v>
      </c>
      <c r="D1206" s="6">
        <v>42000</v>
      </c>
      <c r="E1206" s="8">
        <v>49830</v>
      </c>
      <c r="F1206" t="s">
        <v>8218</v>
      </c>
      <c r="G1206" t="s">
        <v>8231</v>
      </c>
      <c r="H1206" t="s">
        <v>8252</v>
      </c>
      <c r="I1206">
        <v>1420648906</v>
      </c>
      <c r="J1206">
        <v>1415464906</v>
      </c>
      <c r="K1206" t="b">
        <v>0</v>
      </c>
      <c r="L1206">
        <v>144</v>
      </c>
      <c r="M1206" t="b">
        <v>1</v>
      </c>
      <c r="N1206" t="s">
        <v>8274</v>
      </c>
      <c r="O1206" t="s">
        <v>8323</v>
      </c>
      <c r="P1206" t="s">
        <v>8324</v>
      </c>
      <c r="Q1206">
        <f t="shared" si="109"/>
        <v>119</v>
      </c>
      <c r="R1206">
        <f t="shared" si="108"/>
        <v>346.04</v>
      </c>
      <c r="S1206" s="12">
        <f t="shared" si="110"/>
        <v>41951.695671296293</v>
      </c>
      <c r="T1206" s="12">
        <f t="shared" si="111"/>
        <v>42011.6956712963</v>
      </c>
      <c r="U1206">
        <f t="shared" si="112"/>
        <v>2014</v>
      </c>
      <c r="V1206" s="18">
        <f t="shared" si="113"/>
        <v>60</v>
      </c>
    </row>
    <row r="1207" spans="1:22" ht="60" x14ac:dyDescent="0.25">
      <c r="A1207">
        <v>1365</v>
      </c>
      <c r="B1207" s="3" t="s">
        <v>1366</v>
      </c>
      <c r="C1207" s="3" t="s">
        <v>5475</v>
      </c>
      <c r="D1207" s="6">
        <v>7500</v>
      </c>
      <c r="E1207" s="8">
        <v>7520</v>
      </c>
      <c r="F1207" t="s">
        <v>8218</v>
      </c>
      <c r="G1207" t="s">
        <v>8223</v>
      </c>
      <c r="H1207" t="s">
        <v>8245</v>
      </c>
      <c r="I1207">
        <v>1426523752</v>
      </c>
      <c r="J1207">
        <v>1423935352</v>
      </c>
      <c r="K1207" t="b">
        <v>0</v>
      </c>
      <c r="L1207">
        <v>92</v>
      </c>
      <c r="M1207" t="b">
        <v>1</v>
      </c>
      <c r="N1207" t="s">
        <v>8274</v>
      </c>
      <c r="O1207" t="s">
        <v>8323</v>
      </c>
      <c r="P1207" t="s">
        <v>8324</v>
      </c>
      <c r="Q1207">
        <f t="shared" si="109"/>
        <v>100</v>
      </c>
      <c r="R1207">
        <f t="shared" si="108"/>
        <v>81.739999999999995</v>
      </c>
      <c r="S1207" s="12">
        <f t="shared" si="110"/>
        <v>42049.733240740738</v>
      </c>
      <c r="T1207" s="12">
        <f t="shared" si="111"/>
        <v>42079.691574074073</v>
      </c>
      <c r="U1207">
        <f t="shared" si="112"/>
        <v>2015</v>
      </c>
      <c r="V1207" s="18">
        <f t="shared" si="113"/>
        <v>29.958333333333332</v>
      </c>
    </row>
    <row r="1208" spans="1:22" x14ac:dyDescent="0.25">
      <c r="A1208">
        <v>1366</v>
      </c>
      <c r="B1208" s="3" t="s">
        <v>1367</v>
      </c>
      <c r="C1208" s="3" t="s">
        <v>5476</v>
      </c>
      <c r="D1208" s="6">
        <v>7500</v>
      </c>
      <c r="E1208" s="8">
        <v>9486.69</v>
      </c>
      <c r="F1208" t="s">
        <v>8218</v>
      </c>
      <c r="G1208" t="s">
        <v>8223</v>
      </c>
      <c r="H1208" t="s">
        <v>8245</v>
      </c>
      <c r="I1208">
        <v>1417049663</v>
      </c>
      <c r="J1208">
        <v>1413158063</v>
      </c>
      <c r="K1208" t="b">
        <v>0</v>
      </c>
      <c r="L1208">
        <v>147</v>
      </c>
      <c r="M1208" t="b">
        <v>1</v>
      </c>
      <c r="N1208" t="s">
        <v>8274</v>
      </c>
      <c r="O1208" t="s">
        <v>8323</v>
      </c>
      <c r="P1208" t="s">
        <v>8324</v>
      </c>
      <c r="Q1208">
        <f t="shared" si="109"/>
        <v>126</v>
      </c>
      <c r="R1208">
        <f t="shared" si="108"/>
        <v>64.540000000000006</v>
      </c>
      <c r="S1208" s="12">
        <f t="shared" si="110"/>
        <v>41924.996099537035</v>
      </c>
      <c r="T1208" s="12">
        <f t="shared" si="111"/>
        <v>41970.037766203706</v>
      </c>
      <c r="U1208">
        <f t="shared" si="112"/>
        <v>2014</v>
      </c>
      <c r="V1208" s="18">
        <f t="shared" si="113"/>
        <v>45.041666666666664</v>
      </c>
    </row>
    <row r="1209" spans="1:22" ht="45" x14ac:dyDescent="0.25">
      <c r="A1209">
        <v>1367</v>
      </c>
      <c r="B1209" s="3" t="s">
        <v>1368</v>
      </c>
      <c r="C1209" s="3" t="s">
        <v>5477</v>
      </c>
      <c r="D1209" s="6">
        <v>5000</v>
      </c>
      <c r="E1209" s="8">
        <v>5713</v>
      </c>
      <c r="F1209" t="s">
        <v>8218</v>
      </c>
      <c r="G1209" t="s">
        <v>8223</v>
      </c>
      <c r="H1209" t="s">
        <v>8245</v>
      </c>
      <c r="I1209">
        <v>1447463050</v>
      </c>
      <c r="J1209">
        <v>1444867450</v>
      </c>
      <c r="K1209" t="b">
        <v>0</v>
      </c>
      <c r="L1209">
        <v>90</v>
      </c>
      <c r="M1209" t="b">
        <v>1</v>
      </c>
      <c r="N1209" t="s">
        <v>8274</v>
      </c>
      <c r="O1209" t="s">
        <v>8323</v>
      </c>
      <c r="P1209" t="s">
        <v>8324</v>
      </c>
      <c r="Q1209">
        <f t="shared" si="109"/>
        <v>114</v>
      </c>
      <c r="R1209">
        <f t="shared" si="108"/>
        <v>63.48</v>
      </c>
      <c r="S1209" s="12">
        <f t="shared" si="110"/>
        <v>42292.002893518518</v>
      </c>
      <c r="T1209" s="12">
        <f t="shared" si="111"/>
        <v>42322.044560185182</v>
      </c>
      <c r="U1209">
        <f t="shared" si="112"/>
        <v>2015</v>
      </c>
      <c r="V1209" s="18">
        <f t="shared" si="113"/>
        <v>30.041666666666668</v>
      </c>
    </row>
    <row r="1210" spans="1:22" ht="45" x14ac:dyDescent="0.25">
      <c r="A1210">
        <v>1368</v>
      </c>
      <c r="B1210" s="3" t="s">
        <v>1369</v>
      </c>
      <c r="C1210" s="3" t="s">
        <v>5478</v>
      </c>
      <c r="D1210" s="6">
        <v>5000</v>
      </c>
      <c r="E1210" s="8">
        <v>5535</v>
      </c>
      <c r="F1210" t="s">
        <v>8218</v>
      </c>
      <c r="G1210" t="s">
        <v>8223</v>
      </c>
      <c r="H1210" t="s">
        <v>8245</v>
      </c>
      <c r="I1210">
        <v>1434342894</v>
      </c>
      <c r="J1210">
        <v>1432269294</v>
      </c>
      <c r="K1210" t="b">
        <v>0</v>
      </c>
      <c r="L1210">
        <v>87</v>
      </c>
      <c r="M1210" t="b">
        <v>1</v>
      </c>
      <c r="N1210" t="s">
        <v>8274</v>
      </c>
      <c r="O1210" t="s">
        <v>8323</v>
      </c>
      <c r="P1210" t="s">
        <v>8324</v>
      </c>
      <c r="Q1210">
        <f t="shared" si="109"/>
        <v>111</v>
      </c>
      <c r="R1210">
        <f t="shared" si="108"/>
        <v>63.62</v>
      </c>
      <c r="S1210" s="12">
        <f t="shared" si="110"/>
        <v>42146.190902777773</v>
      </c>
      <c r="T1210" s="12">
        <f t="shared" si="111"/>
        <v>42170.190902777773</v>
      </c>
      <c r="U1210">
        <f t="shared" si="112"/>
        <v>2015</v>
      </c>
      <c r="V1210" s="18">
        <f t="shared" si="113"/>
        <v>24</v>
      </c>
    </row>
    <row r="1211" spans="1:22" ht="60" x14ac:dyDescent="0.25">
      <c r="A1211">
        <v>1369</v>
      </c>
      <c r="B1211" s="3" t="s">
        <v>1370</v>
      </c>
      <c r="C1211" s="3" t="s">
        <v>5479</v>
      </c>
      <c r="D1211" s="6">
        <v>32360</v>
      </c>
      <c r="E1211" s="8">
        <v>34090.629999999997</v>
      </c>
      <c r="F1211" t="s">
        <v>8218</v>
      </c>
      <c r="G1211" t="s">
        <v>8223</v>
      </c>
      <c r="H1211" t="s">
        <v>8245</v>
      </c>
      <c r="I1211">
        <v>1397225746</v>
      </c>
      <c r="J1211">
        <v>1394633746</v>
      </c>
      <c r="K1211" t="b">
        <v>0</v>
      </c>
      <c r="L1211">
        <v>406</v>
      </c>
      <c r="M1211" t="b">
        <v>1</v>
      </c>
      <c r="N1211" t="s">
        <v>8274</v>
      </c>
      <c r="O1211" t="s">
        <v>8323</v>
      </c>
      <c r="P1211" t="s">
        <v>8324</v>
      </c>
      <c r="Q1211">
        <f t="shared" si="109"/>
        <v>105</v>
      </c>
      <c r="R1211">
        <f t="shared" si="108"/>
        <v>83.97</v>
      </c>
      <c r="S1211" s="12">
        <f t="shared" si="110"/>
        <v>41710.594282407408</v>
      </c>
      <c r="T1211" s="12">
        <f t="shared" si="111"/>
        <v>41740.594282407408</v>
      </c>
      <c r="U1211">
        <f t="shared" si="112"/>
        <v>2014</v>
      </c>
      <c r="V1211" s="18">
        <f t="shared" si="113"/>
        <v>30</v>
      </c>
    </row>
    <row r="1212" spans="1:22" ht="30" x14ac:dyDescent="0.25">
      <c r="A1212">
        <v>1370</v>
      </c>
      <c r="B1212" s="3" t="s">
        <v>1371</v>
      </c>
      <c r="C1212" s="3" t="s">
        <v>5480</v>
      </c>
      <c r="D1212" s="6">
        <v>1500</v>
      </c>
      <c r="E1212" s="8">
        <v>1555</v>
      </c>
      <c r="F1212" t="s">
        <v>8218</v>
      </c>
      <c r="G1212" t="s">
        <v>8223</v>
      </c>
      <c r="H1212" t="s">
        <v>8245</v>
      </c>
      <c r="I1212">
        <v>1381881890</v>
      </c>
      <c r="J1212">
        <v>1380585890</v>
      </c>
      <c r="K1212" t="b">
        <v>0</v>
      </c>
      <c r="L1212">
        <v>20</v>
      </c>
      <c r="M1212" t="b">
        <v>1</v>
      </c>
      <c r="N1212" t="s">
        <v>8274</v>
      </c>
      <c r="O1212" t="s">
        <v>8323</v>
      </c>
      <c r="P1212" t="s">
        <v>8324</v>
      </c>
      <c r="Q1212">
        <f t="shared" si="109"/>
        <v>104</v>
      </c>
      <c r="R1212">
        <f t="shared" si="108"/>
        <v>77.75</v>
      </c>
      <c r="S1212" s="12">
        <f t="shared" si="110"/>
        <v>41548.00335648148</v>
      </c>
      <c r="T1212" s="12">
        <f t="shared" si="111"/>
        <v>41563.00335648148</v>
      </c>
      <c r="U1212">
        <f t="shared" si="112"/>
        <v>2013</v>
      </c>
      <c r="V1212" s="18">
        <f t="shared" si="113"/>
        <v>15</v>
      </c>
    </row>
    <row r="1213" spans="1:22" ht="60" x14ac:dyDescent="0.25">
      <c r="A1213">
        <v>1371</v>
      </c>
      <c r="B1213" s="3" t="s">
        <v>1372</v>
      </c>
      <c r="C1213" s="3" t="s">
        <v>5481</v>
      </c>
      <c r="D1213" s="6">
        <v>6999</v>
      </c>
      <c r="E1213" s="8">
        <v>7495</v>
      </c>
      <c r="F1213" t="s">
        <v>8218</v>
      </c>
      <c r="G1213" t="s">
        <v>8223</v>
      </c>
      <c r="H1213" t="s">
        <v>8245</v>
      </c>
      <c r="I1213">
        <v>1431022342</v>
      </c>
      <c r="J1213">
        <v>1428430342</v>
      </c>
      <c r="K1213" t="b">
        <v>0</v>
      </c>
      <c r="L1213">
        <v>70</v>
      </c>
      <c r="M1213" t="b">
        <v>1</v>
      </c>
      <c r="N1213" t="s">
        <v>8274</v>
      </c>
      <c r="O1213" t="s">
        <v>8323</v>
      </c>
      <c r="P1213" t="s">
        <v>8324</v>
      </c>
      <c r="Q1213">
        <f t="shared" si="109"/>
        <v>107</v>
      </c>
      <c r="R1213">
        <f t="shared" si="108"/>
        <v>107.07</v>
      </c>
      <c r="S1213" s="12">
        <f t="shared" si="110"/>
        <v>42101.758587962962</v>
      </c>
      <c r="T1213" s="12">
        <f t="shared" si="111"/>
        <v>42131.758587962962</v>
      </c>
      <c r="U1213">
        <f t="shared" si="112"/>
        <v>2015</v>
      </c>
      <c r="V1213" s="18">
        <f t="shared" si="113"/>
        <v>30</v>
      </c>
    </row>
    <row r="1214" spans="1:22" ht="30" x14ac:dyDescent="0.25">
      <c r="A1214">
        <v>1372</v>
      </c>
      <c r="B1214" s="3" t="s">
        <v>1373</v>
      </c>
      <c r="C1214" s="3" t="s">
        <v>5482</v>
      </c>
      <c r="D1214" s="6">
        <v>500</v>
      </c>
      <c r="E1214" s="8">
        <v>620</v>
      </c>
      <c r="F1214" t="s">
        <v>8218</v>
      </c>
      <c r="G1214" t="s">
        <v>8223</v>
      </c>
      <c r="H1214" t="s">
        <v>8245</v>
      </c>
      <c r="I1214">
        <v>1342115132</v>
      </c>
      <c r="J1214">
        <v>1339523132</v>
      </c>
      <c r="K1214" t="b">
        <v>0</v>
      </c>
      <c r="L1214">
        <v>16</v>
      </c>
      <c r="M1214" t="b">
        <v>1</v>
      </c>
      <c r="N1214" t="s">
        <v>8274</v>
      </c>
      <c r="O1214" t="s">
        <v>8323</v>
      </c>
      <c r="P1214" t="s">
        <v>8324</v>
      </c>
      <c r="Q1214">
        <f t="shared" si="109"/>
        <v>124</v>
      </c>
      <c r="R1214">
        <f t="shared" si="108"/>
        <v>38.75</v>
      </c>
      <c r="S1214" s="12">
        <f t="shared" si="110"/>
        <v>41072.739953703705</v>
      </c>
      <c r="T1214" s="12">
        <f t="shared" si="111"/>
        <v>41102.739953703705</v>
      </c>
      <c r="U1214">
        <f t="shared" si="112"/>
        <v>2012</v>
      </c>
      <c r="V1214" s="18">
        <f t="shared" si="113"/>
        <v>30</v>
      </c>
    </row>
    <row r="1215" spans="1:22" ht="45" x14ac:dyDescent="0.25">
      <c r="A1215">
        <v>1373</v>
      </c>
      <c r="B1215" s="3" t="s">
        <v>1374</v>
      </c>
      <c r="C1215" s="3" t="s">
        <v>5483</v>
      </c>
      <c r="D1215" s="6">
        <v>10000</v>
      </c>
      <c r="E1215" s="8">
        <v>10501</v>
      </c>
      <c r="F1215" t="s">
        <v>8218</v>
      </c>
      <c r="G1215" t="s">
        <v>8223</v>
      </c>
      <c r="H1215" t="s">
        <v>8245</v>
      </c>
      <c r="I1215">
        <v>1483138233</v>
      </c>
      <c r="J1215">
        <v>1480546233</v>
      </c>
      <c r="K1215" t="b">
        <v>0</v>
      </c>
      <c r="L1215">
        <v>52</v>
      </c>
      <c r="M1215" t="b">
        <v>1</v>
      </c>
      <c r="N1215" t="s">
        <v>8274</v>
      </c>
      <c r="O1215" t="s">
        <v>8323</v>
      </c>
      <c r="P1215" t="s">
        <v>8324</v>
      </c>
      <c r="Q1215">
        <f t="shared" si="109"/>
        <v>105</v>
      </c>
      <c r="R1215">
        <f t="shared" si="108"/>
        <v>201.94</v>
      </c>
      <c r="S1215" s="12">
        <f t="shared" si="110"/>
        <v>42704.95177083333</v>
      </c>
      <c r="T1215" s="12">
        <f t="shared" si="111"/>
        <v>42734.95177083333</v>
      </c>
      <c r="U1215">
        <f t="shared" si="112"/>
        <v>2016</v>
      </c>
      <c r="V1215" s="18">
        <f t="shared" si="113"/>
        <v>30</v>
      </c>
    </row>
    <row r="1216" spans="1:22" ht="60" x14ac:dyDescent="0.25">
      <c r="A1216">
        <v>1374</v>
      </c>
      <c r="B1216" s="3" t="s">
        <v>1375</v>
      </c>
      <c r="C1216" s="3" t="s">
        <v>5484</v>
      </c>
      <c r="D1216" s="6">
        <v>1500</v>
      </c>
      <c r="E1216" s="8">
        <v>2842</v>
      </c>
      <c r="F1216" t="s">
        <v>8218</v>
      </c>
      <c r="G1216" t="s">
        <v>8223</v>
      </c>
      <c r="H1216" t="s">
        <v>8245</v>
      </c>
      <c r="I1216">
        <v>1458874388</v>
      </c>
      <c r="J1216">
        <v>1456285988</v>
      </c>
      <c r="K1216" t="b">
        <v>0</v>
      </c>
      <c r="L1216">
        <v>66</v>
      </c>
      <c r="M1216" t="b">
        <v>1</v>
      </c>
      <c r="N1216" t="s">
        <v>8274</v>
      </c>
      <c r="O1216" t="s">
        <v>8323</v>
      </c>
      <c r="P1216" t="s">
        <v>8324</v>
      </c>
      <c r="Q1216">
        <f t="shared" si="109"/>
        <v>189</v>
      </c>
      <c r="R1216">
        <f t="shared" si="108"/>
        <v>43.06</v>
      </c>
      <c r="S1216" s="12">
        <f t="shared" si="110"/>
        <v>42424.161898148144</v>
      </c>
      <c r="T1216" s="12">
        <f t="shared" si="111"/>
        <v>42454.12023148148</v>
      </c>
      <c r="U1216">
        <f t="shared" si="112"/>
        <v>2016</v>
      </c>
      <c r="V1216" s="18">
        <f t="shared" si="113"/>
        <v>29.958333333333332</v>
      </c>
    </row>
    <row r="1217" spans="1:22" ht="60" x14ac:dyDescent="0.25">
      <c r="A1217">
        <v>1375</v>
      </c>
      <c r="B1217" s="3" t="s">
        <v>1376</v>
      </c>
      <c r="C1217" s="3" t="s">
        <v>5485</v>
      </c>
      <c r="D1217" s="6">
        <v>4000</v>
      </c>
      <c r="E1217" s="8">
        <v>6853</v>
      </c>
      <c r="F1217" t="s">
        <v>8218</v>
      </c>
      <c r="G1217" t="s">
        <v>8229</v>
      </c>
      <c r="H1217" t="s">
        <v>8248</v>
      </c>
      <c r="I1217">
        <v>1484444119</v>
      </c>
      <c r="J1217">
        <v>1481852119</v>
      </c>
      <c r="K1217" t="b">
        <v>0</v>
      </c>
      <c r="L1217">
        <v>109</v>
      </c>
      <c r="M1217" t="b">
        <v>1</v>
      </c>
      <c r="N1217" t="s">
        <v>8274</v>
      </c>
      <c r="O1217" t="s">
        <v>8323</v>
      </c>
      <c r="P1217" t="s">
        <v>8324</v>
      </c>
      <c r="Q1217">
        <f t="shared" si="109"/>
        <v>171</v>
      </c>
      <c r="R1217">
        <f t="shared" si="108"/>
        <v>62.87</v>
      </c>
      <c r="S1217" s="12">
        <f t="shared" si="110"/>
        <v>42720.066192129627</v>
      </c>
      <c r="T1217" s="12">
        <f t="shared" si="111"/>
        <v>42750.066192129627</v>
      </c>
      <c r="U1217">
        <f t="shared" si="112"/>
        <v>2016</v>
      </c>
      <c r="V1217" s="18">
        <f t="shared" si="113"/>
        <v>30</v>
      </c>
    </row>
    <row r="1218" spans="1:22" ht="30" x14ac:dyDescent="0.25">
      <c r="A1218">
        <v>1376</v>
      </c>
      <c r="B1218" s="3" t="s">
        <v>1377</v>
      </c>
      <c r="C1218" s="3" t="s">
        <v>5486</v>
      </c>
      <c r="D1218" s="6">
        <v>3700</v>
      </c>
      <c r="E1218" s="8">
        <v>9342</v>
      </c>
      <c r="F1218" t="s">
        <v>8218</v>
      </c>
      <c r="G1218" t="s">
        <v>8224</v>
      </c>
      <c r="H1218" t="s">
        <v>8246</v>
      </c>
      <c r="I1218">
        <v>1480784606</v>
      </c>
      <c r="J1218">
        <v>1478189006</v>
      </c>
      <c r="K1218" t="b">
        <v>0</v>
      </c>
      <c r="L1218">
        <v>168</v>
      </c>
      <c r="M1218" t="b">
        <v>1</v>
      </c>
      <c r="N1218" t="s">
        <v>8274</v>
      </c>
      <c r="O1218" t="s">
        <v>8323</v>
      </c>
      <c r="P1218" t="s">
        <v>8324</v>
      </c>
      <c r="Q1218">
        <f t="shared" si="109"/>
        <v>252</v>
      </c>
      <c r="R1218">
        <f t="shared" ref="R1218:R1281" si="114">IFERROR(ROUND(E1218/L1218,2),0)</f>
        <v>55.61</v>
      </c>
      <c r="S1218" s="12">
        <f t="shared" si="110"/>
        <v>42677.669050925921</v>
      </c>
      <c r="T1218" s="12">
        <f t="shared" si="111"/>
        <v>42707.710717592592</v>
      </c>
      <c r="U1218">
        <f t="shared" si="112"/>
        <v>2016</v>
      </c>
      <c r="V1218" s="18">
        <f t="shared" si="113"/>
        <v>30.041666666666668</v>
      </c>
    </row>
    <row r="1219" spans="1:22" ht="60" x14ac:dyDescent="0.25">
      <c r="A1219">
        <v>1377</v>
      </c>
      <c r="B1219" s="3" t="s">
        <v>1378</v>
      </c>
      <c r="C1219" s="3" t="s">
        <v>5487</v>
      </c>
      <c r="D1219" s="6">
        <v>1300</v>
      </c>
      <c r="E1219" s="8">
        <v>1510</v>
      </c>
      <c r="F1219" t="s">
        <v>8218</v>
      </c>
      <c r="G1219" t="s">
        <v>8223</v>
      </c>
      <c r="H1219" t="s">
        <v>8245</v>
      </c>
      <c r="I1219">
        <v>1486095060</v>
      </c>
      <c r="J1219">
        <v>1484198170</v>
      </c>
      <c r="K1219" t="b">
        <v>0</v>
      </c>
      <c r="L1219">
        <v>31</v>
      </c>
      <c r="M1219" t="b">
        <v>1</v>
      </c>
      <c r="N1219" t="s">
        <v>8274</v>
      </c>
      <c r="O1219" t="s">
        <v>8323</v>
      </c>
      <c r="P1219" t="s">
        <v>8324</v>
      </c>
      <c r="Q1219">
        <f t="shared" ref="Q1219:Q1282" si="115">ROUND(E1219/D1219*100,0)</f>
        <v>116</v>
      </c>
      <c r="R1219">
        <f t="shared" si="114"/>
        <v>48.71</v>
      </c>
      <c r="S1219" s="12">
        <f t="shared" ref="S1219:S1282" si="116">(((J1219/60)/60)/24)+DATE(1970,1,1)</f>
        <v>42747.219560185185</v>
      </c>
      <c r="T1219" s="12">
        <f t="shared" ref="T1219:T1282" si="117">(((I1219/60)/60)/24)+DATE(1970,1,1)</f>
        <v>42769.174305555556</v>
      </c>
      <c r="U1219">
        <f t="shared" ref="U1219:U1282" si="118">YEAR(S1219)</f>
        <v>2017</v>
      </c>
      <c r="V1219" s="18">
        <f t="shared" ref="V1219:V1282" si="119">(I1219-J1219)/60/60/24</f>
        <v>21.954745370370372</v>
      </c>
    </row>
    <row r="1220" spans="1:22" x14ac:dyDescent="0.25">
      <c r="A1220">
        <v>1378</v>
      </c>
      <c r="B1220" s="3" t="s">
        <v>1379</v>
      </c>
      <c r="C1220" s="3" t="s">
        <v>5488</v>
      </c>
      <c r="D1220" s="6">
        <v>2000</v>
      </c>
      <c r="E1220" s="8">
        <v>4067</v>
      </c>
      <c r="F1220" t="s">
        <v>8218</v>
      </c>
      <c r="G1220" t="s">
        <v>8224</v>
      </c>
      <c r="H1220" t="s">
        <v>8246</v>
      </c>
      <c r="I1220">
        <v>1470075210</v>
      </c>
      <c r="J1220">
        <v>1468779210</v>
      </c>
      <c r="K1220" t="b">
        <v>0</v>
      </c>
      <c r="L1220">
        <v>133</v>
      </c>
      <c r="M1220" t="b">
        <v>1</v>
      </c>
      <c r="N1220" t="s">
        <v>8274</v>
      </c>
      <c r="O1220" t="s">
        <v>8323</v>
      </c>
      <c r="P1220" t="s">
        <v>8324</v>
      </c>
      <c r="Q1220">
        <f t="shared" si="115"/>
        <v>203</v>
      </c>
      <c r="R1220">
        <f t="shared" si="114"/>
        <v>30.58</v>
      </c>
      <c r="S1220" s="12">
        <f t="shared" si="116"/>
        <v>42568.759374999994</v>
      </c>
      <c r="T1220" s="12">
        <f t="shared" si="117"/>
        <v>42583.759374999994</v>
      </c>
      <c r="U1220">
        <f t="shared" si="118"/>
        <v>2016</v>
      </c>
      <c r="V1220" s="18">
        <f t="shared" si="119"/>
        <v>15</v>
      </c>
    </row>
    <row r="1221" spans="1:22" ht="30" x14ac:dyDescent="0.25">
      <c r="A1221">
        <v>1379</v>
      </c>
      <c r="B1221" s="3" t="s">
        <v>1380</v>
      </c>
      <c r="C1221" s="3" t="s">
        <v>5489</v>
      </c>
      <c r="D1221" s="6">
        <v>10000</v>
      </c>
      <c r="E1221" s="8">
        <v>11160</v>
      </c>
      <c r="F1221" t="s">
        <v>8218</v>
      </c>
      <c r="G1221" t="s">
        <v>8223</v>
      </c>
      <c r="H1221" t="s">
        <v>8245</v>
      </c>
      <c r="I1221">
        <v>1433504876</v>
      </c>
      <c r="J1221">
        <v>1430912876</v>
      </c>
      <c r="K1221" t="b">
        <v>0</v>
      </c>
      <c r="L1221">
        <v>151</v>
      </c>
      <c r="M1221" t="b">
        <v>1</v>
      </c>
      <c r="N1221" t="s">
        <v>8274</v>
      </c>
      <c r="O1221" t="s">
        <v>8323</v>
      </c>
      <c r="P1221" t="s">
        <v>8324</v>
      </c>
      <c r="Q1221">
        <f t="shared" si="115"/>
        <v>112</v>
      </c>
      <c r="R1221">
        <f t="shared" si="114"/>
        <v>73.91</v>
      </c>
      <c r="S1221" s="12">
        <f t="shared" si="116"/>
        <v>42130.491620370376</v>
      </c>
      <c r="T1221" s="12">
        <f t="shared" si="117"/>
        <v>42160.491620370376</v>
      </c>
      <c r="U1221">
        <f t="shared" si="118"/>
        <v>2015</v>
      </c>
      <c r="V1221" s="18">
        <f t="shared" si="119"/>
        <v>30</v>
      </c>
    </row>
    <row r="1222" spans="1:22" ht="45" x14ac:dyDescent="0.25">
      <c r="A1222">
        <v>1380</v>
      </c>
      <c r="B1222" s="3" t="s">
        <v>1381</v>
      </c>
      <c r="C1222" s="3" t="s">
        <v>5490</v>
      </c>
      <c r="D1222" s="6">
        <v>25</v>
      </c>
      <c r="E1222" s="8">
        <v>106</v>
      </c>
      <c r="F1222" t="s">
        <v>8218</v>
      </c>
      <c r="G1222" t="s">
        <v>8223</v>
      </c>
      <c r="H1222" t="s">
        <v>8245</v>
      </c>
      <c r="I1222">
        <v>1433815200</v>
      </c>
      <c r="J1222">
        <v>1431886706</v>
      </c>
      <c r="K1222" t="b">
        <v>0</v>
      </c>
      <c r="L1222">
        <v>5</v>
      </c>
      <c r="M1222" t="b">
        <v>1</v>
      </c>
      <c r="N1222" t="s">
        <v>8274</v>
      </c>
      <c r="O1222" t="s">
        <v>8323</v>
      </c>
      <c r="P1222" t="s">
        <v>8324</v>
      </c>
      <c r="Q1222">
        <f t="shared" si="115"/>
        <v>424</v>
      </c>
      <c r="R1222">
        <f t="shared" si="114"/>
        <v>21.2</v>
      </c>
      <c r="S1222" s="12">
        <f t="shared" si="116"/>
        <v>42141.762800925921</v>
      </c>
      <c r="T1222" s="12">
        <f t="shared" si="117"/>
        <v>42164.083333333328</v>
      </c>
      <c r="U1222">
        <f t="shared" si="118"/>
        <v>2015</v>
      </c>
      <c r="V1222" s="18">
        <f t="shared" si="119"/>
        <v>22.320532407407409</v>
      </c>
    </row>
    <row r="1223" spans="1:22" ht="60" x14ac:dyDescent="0.25">
      <c r="A1223">
        <v>1381</v>
      </c>
      <c r="B1223" s="3" t="s">
        <v>1382</v>
      </c>
      <c r="C1223" s="3" t="s">
        <v>5491</v>
      </c>
      <c r="D1223" s="6">
        <v>5000</v>
      </c>
      <c r="E1223" s="8">
        <v>5355</v>
      </c>
      <c r="F1223" t="s">
        <v>8218</v>
      </c>
      <c r="G1223" t="s">
        <v>8223</v>
      </c>
      <c r="H1223" t="s">
        <v>8245</v>
      </c>
      <c r="I1223">
        <v>1482988125</v>
      </c>
      <c r="J1223">
        <v>1480396125</v>
      </c>
      <c r="K1223" t="b">
        <v>0</v>
      </c>
      <c r="L1223">
        <v>73</v>
      </c>
      <c r="M1223" t="b">
        <v>1</v>
      </c>
      <c r="N1223" t="s">
        <v>8274</v>
      </c>
      <c r="O1223" t="s">
        <v>8323</v>
      </c>
      <c r="P1223" t="s">
        <v>8324</v>
      </c>
      <c r="Q1223">
        <f t="shared" si="115"/>
        <v>107</v>
      </c>
      <c r="R1223">
        <f t="shared" si="114"/>
        <v>73.36</v>
      </c>
      <c r="S1223" s="12">
        <f t="shared" si="116"/>
        <v>42703.214409722219</v>
      </c>
      <c r="T1223" s="12">
        <f t="shared" si="117"/>
        <v>42733.214409722219</v>
      </c>
      <c r="U1223">
        <f t="shared" si="118"/>
        <v>2016</v>
      </c>
      <c r="V1223" s="18">
        <f t="shared" si="119"/>
        <v>30</v>
      </c>
    </row>
    <row r="1224" spans="1:22" ht="45" x14ac:dyDescent="0.25">
      <c r="A1224">
        <v>1382</v>
      </c>
      <c r="B1224" s="3" t="s">
        <v>1383</v>
      </c>
      <c r="C1224" s="3" t="s">
        <v>5492</v>
      </c>
      <c r="D1224" s="6">
        <v>8000</v>
      </c>
      <c r="E1224" s="8">
        <v>8349</v>
      </c>
      <c r="F1224" t="s">
        <v>8218</v>
      </c>
      <c r="G1224" t="s">
        <v>8223</v>
      </c>
      <c r="H1224" t="s">
        <v>8245</v>
      </c>
      <c r="I1224">
        <v>1367867536</v>
      </c>
      <c r="J1224">
        <v>1365275536</v>
      </c>
      <c r="K1224" t="b">
        <v>0</v>
      </c>
      <c r="L1224">
        <v>148</v>
      </c>
      <c r="M1224" t="b">
        <v>1</v>
      </c>
      <c r="N1224" t="s">
        <v>8274</v>
      </c>
      <c r="O1224" t="s">
        <v>8323</v>
      </c>
      <c r="P1224" t="s">
        <v>8324</v>
      </c>
      <c r="Q1224">
        <f t="shared" si="115"/>
        <v>104</v>
      </c>
      <c r="R1224">
        <f t="shared" si="114"/>
        <v>56.41</v>
      </c>
      <c r="S1224" s="12">
        <f t="shared" si="116"/>
        <v>41370.800185185188</v>
      </c>
      <c r="T1224" s="12">
        <f t="shared" si="117"/>
        <v>41400.800185185188</v>
      </c>
      <c r="U1224">
        <f t="shared" si="118"/>
        <v>2013</v>
      </c>
      <c r="V1224" s="18">
        <f t="shared" si="119"/>
        <v>30</v>
      </c>
    </row>
    <row r="1225" spans="1:22" ht="60" x14ac:dyDescent="0.25">
      <c r="A1225">
        <v>1383</v>
      </c>
      <c r="B1225" s="3" t="s">
        <v>1384</v>
      </c>
      <c r="C1225" s="3" t="s">
        <v>5493</v>
      </c>
      <c r="D1225" s="6">
        <v>2200</v>
      </c>
      <c r="E1225" s="8">
        <v>4673</v>
      </c>
      <c r="F1225" t="s">
        <v>8218</v>
      </c>
      <c r="G1225" t="s">
        <v>8228</v>
      </c>
      <c r="H1225" t="s">
        <v>8250</v>
      </c>
      <c r="I1225">
        <v>1482457678</v>
      </c>
      <c r="J1225">
        <v>1480729678</v>
      </c>
      <c r="K1225" t="b">
        <v>0</v>
      </c>
      <c r="L1225">
        <v>93</v>
      </c>
      <c r="M1225" t="b">
        <v>1</v>
      </c>
      <c r="N1225" t="s">
        <v>8274</v>
      </c>
      <c r="O1225" t="s">
        <v>8323</v>
      </c>
      <c r="P1225" t="s">
        <v>8324</v>
      </c>
      <c r="Q1225">
        <f t="shared" si="115"/>
        <v>212</v>
      </c>
      <c r="R1225">
        <f t="shared" si="114"/>
        <v>50.25</v>
      </c>
      <c r="S1225" s="12">
        <f t="shared" si="116"/>
        <v>42707.074976851851</v>
      </c>
      <c r="T1225" s="12">
        <f t="shared" si="117"/>
        <v>42727.074976851851</v>
      </c>
      <c r="U1225">
        <f t="shared" si="118"/>
        <v>2016</v>
      </c>
      <c r="V1225" s="18">
        <f t="shared" si="119"/>
        <v>20</v>
      </c>
    </row>
    <row r="1226" spans="1:22" ht="45" x14ac:dyDescent="0.25">
      <c r="A1226">
        <v>1384</v>
      </c>
      <c r="B1226" s="3" t="s">
        <v>1385</v>
      </c>
      <c r="C1226" s="3" t="s">
        <v>5494</v>
      </c>
      <c r="D1226" s="6">
        <v>3500</v>
      </c>
      <c r="E1226" s="8">
        <v>4343</v>
      </c>
      <c r="F1226" t="s">
        <v>8218</v>
      </c>
      <c r="G1226" t="s">
        <v>8223</v>
      </c>
      <c r="H1226" t="s">
        <v>8245</v>
      </c>
      <c r="I1226">
        <v>1436117922</v>
      </c>
      <c r="J1226">
        <v>1433525922</v>
      </c>
      <c r="K1226" t="b">
        <v>0</v>
      </c>
      <c r="L1226">
        <v>63</v>
      </c>
      <c r="M1226" t="b">
        <v>1</v>
      </c>
      <c r="N1226" t="s">
        <v>8274</v>
      </c>
      <c r="O1226" t="s">
        <v>8323</v>
      </c>
      <c r="P1226" t="s">
        <v>8324</v>
      </c>
      <c r="Q1226">
        <f t="shared" si="115"/>
        <v>124</v>
      </c>
      <c r="R1226">
        <f t="shared" si="114"/>
        <v>68.94</v>
      </c>
      <c r="S1226" s="12">
        <f t="shared" si="116"/>
        <v>42160.735208333332</v>
      </c>
      <c r="T1226" s="12">
        <f t="shared" si="117"/>
        <v>42190.735208333332</v>
      </c>
      <c r="U1226">
        <f t="shared" si="118"/>
        <v>2015</v>
      </c>
      <c r="V1226" s="18">
        <f t="shared" si="119"/>
        <v>30</v>
      </c>
    </row>
    <row r="1227" spans="1:22" ht="45" x14ac:dyDescent="0.25">
      <c r="A1227">
        <v>1385</v>
      </c>
      <c r="B1227" s="3" t="s">
        <v>1386</v>
      </c>
      <c r="C1227" s="3" t="s">
        <v>5495</v>
      </c>
      <c r="D1227" s="6">
        <v>8000</v>
      </c>
      <c r="E1227" s="8">
        <v>8832.49</v>
      </c>
      <c r="F1227" t="s">
        <v>8218</v>
      </c>
      <c r="G1227" t="s">
        <v>8235</v>
      </c>
      <c r="H1227" t="s">
        <v>8248</v>
      </c>
      <c r="I1227">
        <v>1461931860</v>
      </c>
      <c r="J1227">
        <v>1457109121</v>
      </c>
      <c r="K1227" t="b">
        <v>0</v>
      </c>
      <c r="L1227">
        <v>134</v>
      </c>
      <c r="M1227" t="b">
        <v>1</v>
      </c>
      <c r="N1227" t="s">
        <v>8274</v>
      </c>
      <c r="O1227" t="s">
        <v>8323</v>
      </c>
      <c r="P1227" t="s">
        <v>8324</v>
      </c>
      <c r="Q1227">
        <f t="shared" si="115"/>
        <v>110</v>
      </c>
      <c r="R1227">
        <f t="shared" si="114"/>
        <v>65.91</v>
      </c>
      <c r="S1227" s="12">
        <f t="shared" si="116"/>
        <v>42433.688900462963</v>
      </c>
      <c r="T1227" s="12">
        <f t="shared" si="117"/>
        <v>42489.507638888885</v>
      </c>
      <c r="U1227">
        <f t="shared" si="118"/>
        <v>2016</v>
      </c>
      <c r="V1227" s="18">
        <f t="shared" si="119"/>
        <v>55.818738425925922</v>
      </c>
    </row>
    <row r="1228" spans="1:22" ht="30" x14ac:dyDescent="0.25">
      <c r="A1228">
        <v>1386</v>
      </c>
      <c r="B1228" s="3" t="s">
        <v>1387</v>
      </c>
      <c r="C1228" s="3" t="s">
        <v>5496</v>
      </c>
      <c r="D1228" s="6">
        <v>400</v>
      </c>
      <c r="E1228" s="8">
        <v>875</v>
      </c>
      <c r="F1228" t="s">
        <v>8218</v>
      </c>
      <c r="G1228" t="s">
        <v>8223</v>
      </c>
      <c r="H1228" t="s">
        <v>8245</v>
      </c>
      <c r="I1228">
        <v>1438183889</v>
      </c>
      <c r="J1228">
        <v>1435591889</v>
      </c>
      <c r="K1228" t="b">
        <v>0</v>
      </c>
      <c r="L1228">
        <v>14</v>
      </c>
      <c r="M1228" t="b">
        <v>1</v>
      </c>
      <c r="N1228" t="s">
        <v>8274</v>
      </c>
      <c r="O1228" t="s">
        <v>8323</v>
      </c>
      <c r="P1228" t="s">
        <v>8324</v>
      </c>
      <c r="Q1228">
        <f t="shared" si="115"/>
        <v>219</v>
      </c>
      <c r="R1228">
        <f t="shared" si="114"/>
        <v>62.5</v>
      </c>
      <c r="S1228" s="12">
        <f t="shared" si="116"/>
        <v>42184.646863425922</v>
      </c>
      <c r="T1228" s="12">
        <f t="shared" si="117"/>
        <v>42214.646863425922</v>
      </c>
      <c r="U1228">
        <f t="shared" si="118"/>
        <v>2015</v>
      </c>
      <c r="V1228" s="18">
        <f t="shared" si="119"/>
        <v>30</v>
      </c>
    </row>
    <row r="1229" spans="1:22" ht="60" x14ac:dyDescent="0.25">
      <c r="A1229">
        <v>1387</v>
      </c>
      <c r="B1229" s="3" t="s">
        <v>1388</v>
      </c>
      <c r="C1229" s="3" t="s">
        <v>5497</v>
      </c>
      <c r="D1229" s="6">
        <v>4000</v>
      </c>
      <c r="E1229" s="8">
        <v>5465</v>
      </c>
      <c r="F1229" t="s">
        <v>8218</v>
      </c>
      <c r="G1229" t="s">
        <v>8223</v>
      </c>
      <c r="H1229" t="s">
        <v>8245</v>
      </c>
      <c r="I1229">
        <v>1433305800</v>
      </c>
      <c r="J1229">
        <v>1430604395</v>
      </c>
      <c r="K1229" t="b">
        <v>0</v>
      </c>
      <c r="L1229">
        <v>78</v>
      </c>
      <c r="M1229" t="b">
        <v>1</v>
      </c>
      <c r="N1229" t="s">
        <v>8274</v>
      </c>
      <c r="O1229" t="s">
        <v>8323</v>
      </c>
      <c r="P1229" t="s">
        <v>8324</v>
      </c>
      <c r="Q1229">
        <f t="shared" si="115"/>
        <v>137</v>
      </c>
      <c r="R1229">
        <f t="shared" si="114"/>
        <v>70.06</v>
      </c>
      <c r="S1229" s="12">
        <f t="shared" si="116"/>
        <v>42126.92123842593</v>
      </c>
      <c r="T1229" s="12">
        <f t="shared" si="117"/>
        <v>42158.1875</v>
      </c>
      <c r="U1229">
        <f t="shared" si="118"/>
        <v>2015</v>
      </c>
      <c r="V1229" s="18">
        <f t="shared" si="119"/>
        <v>31.266261574074075</v>
      </c>
    </row>
    <row r="1230" spans="1:22" ht="60" x14ac:dyDescent="0.25">
      <c r="A1230">
        <v>1388</v>
      </c>
      <c r="B1230" s="3" t="s">
        <v>1389</v>
      </c>
      <c r="C1230" s="3" t="s">
        <v>5498</v>
      </c>
      <c r="D1230" s="6">
        <v>5000</v>
      </c>
      <c r="E1230" s="8">
        <v>6740.37</v>
      </c>
      <c r="F1230" t="s">
        <v>8218</v>
      </c>
      <c r="G1230" t="s">
        <v>8223</v>
      </c>
      <c r="H1230" t="s">
        <v>8245</v>
      </c>
      <c r="I1230">
        <v>1476720840</v>
      </c>
      <c r="J1230">
        <v>1474469117</v>
      </c>
      <c r="K1230" t="b">
        <v>0</v>
      </c>
      <c r="L1230">
        <v>112</v>
      </c>
      <c r="M1230" t="b">
        <v>1</v>
      </c>
      <c r="N1230" t="s">
        <v>8274</v>
      </c>
      <c r="O1230" t="s">
        <v>8323</v>
      </c>
      <c r="P1230" t="s">
        <v>8324</v>
      </c>
      <c r="Q1230">
        <f t="shared" si="115"/>
        <v>135</v>
      </c>
      <c r="R1230">
        <f t="shared" si="114"/>
        <v>60.18</v>
      </c>
      <c r="S1230" s="12">
        <f t="shared" si="116"/>
        <v>42634.614780092597</v>
      </c>
      <c r="T1230" s="12">
        <f t="shared" si="117"/>
        <v>42660.676388888889</v>
      </c>
      <c r="U1230">
        <f t="shared" si="118"/>
        <v>2016</v>
      </c>
      <c r="V1230" s="18">
        <f t="shared" si="119"/>
        <v>26.061608796296298</v>
      </c>
    </row>
    <row r="1231" spans="1:22" ht="30" x14ac:dyDescent="0.25">
      <c r="A1231">
        <v>1389</v>
      </c>
      <c r="B1231" s="3" t="s">
        <v>1390</v>
      </c>
      <c r="C1231" s="3" t="s">
        <v>5499</v>
      </c>
      <c r="D1231" s="6">
        <v>500</v>
      </c>
      <c r="E1231" s="8">
        <v>727</v>
      </c>
      <c r="F1231" t="s">
        <v>8218</v>
      </c>
      <c r="G1231" t="s">
        <v>8224</v>
      </c>
      <c r="H1231" t="s">
        <v>8246</v>
      </c>
      <c r="I1231">
        <v>1471087957</v>
      </c>
      <c r="J1231">
        <v>1468495957</v>
      </c>
      <c r="K1231" t="b">
        <v>0</v>
      </c>
      <c r="L1231">
        <v>34</v>
      </c>
      <c r="M1231" t="b">
        <v>1</v>
      </c>
      <c r="N1231" t="s">
        <v>8274</v>
      </c>
      <c r="O1231" t="s">
        <v>8323</v>
      </c>
      <c r="P1231" t="s">
        <v>8324</v>
      </c>
      <c r="Q1231">
        <f t="shared" si="115"/>
        <v>145</v>
      </c>
      <c r="R1231">
        <f t="shared" si="114"/>
        <v>21.38</v>
      </c>
      <c r="S1231" s="12">
        <f t="shared" si="116"/>
        <v>42565.480983796297</v>
      </c>
      <c r="T1231" s="12">
        <f t="shared" si="117"/>
        <v>42595.480983796297</v>
      </c>
      <c r="U1231">
        <f t="shared" si="118"/>
        <v>2016</v>
      </c>
      <c r="V1231" s="18">
        <f t="shared" si="119"/>
        <v>30</v>
      </c>
    </row>
    <row r="1232" spans="1:22" ht="45" x14ac:dyDescent="0.25">
      <c r="A1232">
        <v>1390</v>
      </c>
      <c r="B1232" s="3" t="s">
        <v>1391</v>
      </c>
      <c r="C1232" s="3" t="s">
        <v>5500</v>
      </c>
      <c r="D1232" s="6">
        <v>2800</v>
      </c>
      <c r="E1232" s="8">
        <v>3055</v>
      </c>
      <c r="F1232" t="s">
        <v>8218</v>
      </c>
      <c r="G1232" t="s">
        <v>8223</v>
      </c>
      <c r="H1232" t="s">
        <v>8245</v>
      </c>
      <c r="I1232">
        <v>1430154720</v>
      </c>
      <c r="J1232">
        <v>1427224606</v>
      </c>
      <c r="K1232" t="b">
        <v>0</v>
      </c>
      <c r="L1232">
        <v>19</v>
      </c>
      <c r="M1232" t="b">
        <v>1</v>
      </c>
      <c r="N1232" t="s">
        <v>8274</v>
      </c>
      <c r="O1232" t="s">
        <v>8323</v>
      </c>
      <c r="P1232" t="s">
        <v>8324</v>
      </c>
      <c r="Q1232">
        <f t="shared" si="115"/>
        <v>109</v>
      </c>
      <c r="R1232">
        <f t="shared" si="114"/>
        <v>160.79</v>
      </c>
      <c r="S1232" s="12">
        <f t="shared" si="116"/>
        <v>42087.803310185183</v>
      </c>
      <c r="T1232" s="12">
        <f t="shared" si="117"/>
        <v>42121.716666666667</v>
      </c>
      <c r="U1232">
        <f t="shared" si="118"/>
        <v>2015</v>
      </c>
      <c r="V1232" s="18">
        <f t="shared" si="119"/>
        <v>33.913356481481479</v>
      </c>
    </row>
    <row r="1233" spans="1:22" ht="45" x14ac:dyDescent="0.25">
      <c r="A1233">
        <v>1391</v>
      </c>
      <c r="B1233" s="3" t="s">
        <v>1392</v>
      </c>
      <c r="C1233" s="3" t="s">
        <v>5501</v>
      </c>
      <c r="D1233" s="6">
        <v>500</v>
      </c>
      <c r="E1233" s="8">
        <v>551</v>
      </c>
      <c r="F1233" t="s">
        <v>8218</v>
      </c>
      <c r="G1233" t="s">
        <v>8223</v>
      </c>
      <c r="H1233" t="s">
        <v>8245</v>
      </c>
      <c r="I1233">
        <v>1440219540</v>
      </c>
      <c r="J1233">
        <v>1436369818</v>
      </c>
      <c r="K1233" t="b">
        <v>0</v>
      </c>
      <c r="L1233">
        <v>13</v>
      </c>
      <c r="M1233" t="b">
        <v>1</v>
      </c>
      <c r="N1233" t="s">
        <v>8274</v>
      </c>
      <c r="O1233" t="s">
        <v>8323</v>
      </c>
      <c r="P1233" t="s">
        <v>8324</v>
      </c>
      <c r="Q1233">
        <f t="shared" si="115"/>
        <v>110</v>
      </c>
      <c r="R1233">
        <f t="shared" si="114"/>
        <v>42.38</v>
      </c>
      <c r="S1233" s="12">
        <f t="shared" si="116"/>
        <v>42193.650671296295</v>
      </c>
      <c r="T1233" s="12">
        <f t="shared" si="117"/>
        <v>42238.207638888889</v>
      </c>
      <c r="U1233">
        <f t="shared" si="118"/>
        <v>2015</v>
      </c>
      <c r="V1233" s="18">
        <f t="shared" si="119"/>
        <v>44.556967592592592</v>
      </c>
    </row>
    <row r="1234" spans="1:22" ht="45" x14ac:dyDescent="0.25">
      <c r="A1234">
        <v>1392</v>
      </c>
      <c r="B1234" s="3" t="s">
        <v>1393</v>
      </c>
      <c r="C1234" s="3" t="s">
        <v>5502</v>
      </c>
      <c r="D1234" s="6">
        <v>2500</v>
      </c>
      <c r="E1234" s="8">
        <v>2841</v>
      </c>
      <c r="F1234" t="s">
        <v>8218</v>
      </c>
      <c r="G1234" t="s">
        <v>8223</v>
      </c>
      <c r="H1234" t="s">
        <v>8245</v>
      </c>
      <c r="I1234">
        <v>1456976586</v>
      </c>
      <c r="J1234">
        <v>1454298186</v>
      </c>
      <c r="K1234" t="b">
        <v>0</v>
      </c>
      <c r="L1234">
        <v>104</v>
      </c>
      <c r="M1234" t="b">
        <v>1</v>
      </c>
      <c r="N1234" t="s">
        <v>8274</v>
      </c>
      <c r="O1234" t="s">
        <v>8323</v>
      </c>
      <c r="P1234" t="s">
        <v>8324</v>
      </c>
      <c r="Q1234">
        <f t="shared" si="115"/>
        <v>114</v>
      </c>
      <c r="R1234">
        <f t="shared" si="114"/>
        <v>27.32</v>
      </c>
      <c r="S1234" s="12">
        <f t="shared" si="116"/>
        <v>42401.154930555553</v>
      </c>
      <c r="T1234" s="12">
        <f t="shared" si="117"/>
        <v>42432.154930555553</v>
      </c>
      <c r="U1234">
        <f t="shared" si="118"/>
        <v>2016</v>
      </c>
      <c r="V1234" s="18">
        <f t="shared" si="119"/>
        <v>31</v>
      </c>
    </row>
    <row r="1235" spans="1:22" ht="30" x14ac:dyDescent="0.25">
      <c r="A1235">
        <v>1393</v>
      </c>
      <c r="B1235" s="3" t="s">
        <v>1394</v>
      </c>
      <c r="C1235" s="3" t="s">
        <v>5503</v>
      </c>
      <c r="D1235" s="6">
        <v>10000</v>
      </c>
      <c r="E1235" s="8">
        <v>10235</v>
      </c>
      <c r="F1235" t="s">
        <v>8218</v>
      </c>
      <c r="G1235" t="s">
        <v>8223</v>
      </c>
      <c r="H1235" t="s">
        <v>8245</v>
      </c>
      <c r="I1235">
        <v>1470068523</v>
      </c>
      <c r="J1235">
        <v>1467476523</v>
      </c>
      <c r="K1235" t="b">
        <v>0</v>
      </c>
      <c r="L1235">
        <v>52</v>
      </c>
      <c r="M1235" t="b">
        <v>1</v>
      </c>
      <c r="N1235" t="s">
        <v>8274</v>
      </c>
      <c r="O1235" t="s">
        <v>8323</v>
      </c>
      <c r="P1235" t="s">
        <v>8324</v>
      </c>
      <c r="Q1235">
        <f t="shared" si="115"/>
        <v>102</v>
      </c>
      <c r="R1235">
        <f t="shared" si="114"/>
        <v>196.83</v>
      </c>
      <c r="S1235" s="12">
        <f t="shared" si="116"/>
        <v>42553.681979166664</v>
      </c>
      <c r="T1235" s="12">
        <f t="shared" si="117"/>
        <v>42583.681979166664</v>
      </c>
      <c r="U1235">
        <f t="shared" si="118"/>
        <v>2016</v>
      </c>
      <c r="V1235" s="18">
        <f t="shared" si="119"/>
        <v>30</v>
      </c>
    </row>
    <row r="1236" spans="1:22" ht="45" x14ac:dyDescent="0.25">
      <c r="A1236">
        <v>1394</v>
      </c>
      <c r="B1236" s="3" t="s">
        <v>1395</v>
      </c>
      <c r="C1236" s="3" t="s">
        <v>5504</v>
      </c>
      <c r="D1236" s="6">
        <v>750</v>
      </c>
      <c r="E1236" s="8">
        <v>916</v>
      </c>
      <c r="F1236" t="s">
        <v>8218</v>
      </c>
      <c r="G1236" t="s">
        <v>8223</v>
      </c>
      <c r="H1236" t="s">
        <v>8245</v>
      </c>
      <c r="I1236">
        <v>1488337200</v>
      </c>
      <c r="J1236">
        <v>1484623726</v>
      </c>
      <c r="K1236" t="b">
        <v>0</v>
      </c>
      <c r="L1236">
        <v>17</v>
      </c>
      <c r="M1236" t="b">
        <v>1</v>
      </c>
      <c r="N1236" t="s">
        <v>8274</v>
      </c>
      <c r="O1236" t="s">
        <v>8323</v>
      </c>
      <c r="P1236" t="s">
        <v>8324</v>
      </c>
      <c r="Q1236">
        <f t="shared" si="115"/>
        <v>122</v>
      </c>
      <c r="R1236">
        <f t="shared" si="114"/>
        <v>53.88</v>
      </c>
      <c r="S1236" s="12">
        <f t="shared" si="116"/>
        <v>42752.144976851851</v>
      </c>
      <c r="T1236" s="12">
        <f t="shared" si="117"/>
        <v>42795.125</v>
      </c>
      <c r="U1236">
        <f t="shared" si="118"/>
        <v>2017</v>
      </c>
      <c r="V1236" s="18">
        <f t="shared" si="119"/>
        <v>42.980023148148149</v>
      </c>
    </row>
    <row r="1237" spans="1:22" ht="30" x14ac:dyDescent="0.25">
      <c r="A1237">
        <v>1395</v>
      </c>
      <c r="B1237" s="3" t="s">
        <v>1396</v>
      </c>
      <c r="C1237" s="3" t="s">
        <v>5505</v>
      </c>
      <c r="D1237" s="6">
        <v>3500</v>
      </c>
      <c r="E1237" s="8">
        <v>3916</v>
      </c>
      <c r="F1237" t="s">
        <v>8218</v>
      </c>
      <c r="G1237" t="s">
        <v>8223</v>
      </c>
      <c r="H1237" t="s">
        <v>8245</v>
      </c>
      <c r="I1237">
        <v>1484430481</v>
      </c>
      <c r="J1237">
        <v>1481838481</v>
      </c>
      <c r="K1237" t="b">
        <v>0</v>
      </c>
      <c r="L1237">
        <v>82</v>
      </c>
      <c r="M1237" t="b">
        <v>1</v>
      </c>
      <c r="N1237" t="s">
        <v>8274</v>
      </c>
      <c r="O1237" t="s">
        <v>8323</v>
      </c>
      <c r="P1237" t="s">
        <v>8324</v>
      </c>
      <c r="Q1237">
        <f t="shared" si="115"/>
        <v>112</v>
      </c>
      <c r="R1237">
        <f t="shared" si="114"/>
        <v>47.76</v>
      </c>
      <c r="S1237" s="12">
        <f t="shared" si="116"/>
        <v>42719.90834490741</v>
      </c>
      <c r="T1237" s="12">
        <f t="shared" si="117"/>
        <v>42749.90834490741</v>
      </c>
      <c r="U1237">
        <f t="shared" si="118"/>
        <v>2016</v>
      </c>
      <c r="V1237" s="18">
        <f t="shared" si="119"/>
        <v>30</v>
      </c>
    </row>
    <row r="1238" spans="1:22" ht="60" x14ac:dyDescent="0.25">
      <c r="A1238">
        <v>1396</v>
      </c>
      <c r="B1238" s="3" t="s">
        <v>1397</v>
      </c>
      <c r="C1238" s="3" t="s">
        <v>5506</v>
      </c>
      <c r="D1238" s="6">
        <v>6000</v>
      </c>
      <c r="E1238" s="8">
        <v>6438</v>
      </c>
      <c r="F1238" t="s">
        <v>8218</v>
      </c>
      <c r="G1238" t="s">
        <v>8223</v>
      </c>
      <c r="H1238" t="s">
        <v>8245</v>
      </c>
      <c r="I1238">
        <v>1423871882</v>
      </c>
      <c r="J1238">
        <v>1421279882</v>
      </c>
      <c r="K1238" t="b">
        <v>0</v>
      </c>
      <c r="L1238">
        <v>73</v>
      </c>
      <c r="M1238" t="b">
        <v>1</v>
      </c>
      <c r="N1238" t="s">
        <v>8274</v>
      </c>
      <c r="O1238" t="s">
        <v>8323</v>
      </c>
      <c r="P1238" t="s">
        <v>8324</v>
      </c>
      <c r="Q1238">
        <f t="shared" si="115"/>
        <v>107</v>
      </c>
      <c r="R1238">
        <f t="shared" si="114"/>
        <v>88.19</v>
      </c>
      <c r="S1238" s="12">
        <f t="shared" si="116"/>
        <v>42018.99863425926</v>
      </c>
      <c r="T1238" s="12">
        <f t="shared" si="117"/>
        <v>42048.99863425926</v>
      </c>
      <c r="U1238">
        <f t="shared" si="118"/>
        <v>2015</v>
      </c>
      <c r="V1238" s="18">
        <f t="shared" si="119"/>
        <v>30</v>
      </c>
    </row>
    <row r="1239" spans="1:22" ht="45" x14ac:dyDescent="0.25">
      <c r="A1239">
        <v>1397</v>
      </c>
      <c r="B1239" s="3" t="s">
        <v>1398</v>
      </c>
      <c r="C1239" s="3" t="s">
        <v>5507</v>
      </c>
      <c r="D1239" s="6">
        <v>10000</v>
      </c>
      <c r="E1239" s="8">
        <v>11385</v>
      </c>
      <c r="F1239" t="s">
        <v>8218</v>
      </c>
      <c r="G1239" t="s">
        <v>8223</v>
      </c>
      <c r="H1239" t="s">
        <v>8245</v>
      </c>
      <c r="I1239">
        <v>1477603140</v>
      </c>
      <c r="J1239">
        <v>1475013710</v>
      </c>
      <c r="K1239" t="b">
        <v>0</v>
      </c>
      <c r="L1239">
        <v>158</v>
      </c>
      <c r="M1239" t="b">
        <v>1</v>
      </c>
      <c r="N1239" t="s">
        <v>8274</v>
      </c>
      <c r="O1239" t="s">
        <v>8323</v>
      </c>
      <c r="P1239" t="s">
        <v>8324</v>
      </c>
      <c r="Q1239">
        <f t="shared" si="115"/>
        <v>114</v>
      </c>
      <c r="R1239">
        <f t="shared" si="114"/>
        <v>72.06</v>
      </c>
      <c r="S1239" s="12">
        <f t="shared" si="116"/>
        <v>42640.917939814812</v>
      </c>
      <c r="T1239" s="12">
        <f t="shared" si="117"/>
        <v>42670.888194444444</v>
      </c>
      <c r="U1239">
        <f t="shared" si="118"/>
        <v>2016</v>
      </c>
      <c r="V1239" s="18">
        <f t="shared" si="119"/>
        <v>29.970254629629625</v>
      </c>
    </row>
    <row r="1240" spans="1:22" ht="45" x14ac:dyDescent="0.25">
      <c r="A1240">
        <v>1398</v>
      </c>
      <c r="B1240" s="3" t="s">
        <v>1399</v>
      </c>
      <c r="C1240" s="3" t="s">
        <v>5508</v>
      </c>
      <c r="D1240" s="6">
        <v>4400</v>
      </c>
      <c r="E1240" s="8">
        <v>4826</v>
      </c>
      <c r="F1240" t="s">
        <v>8218</v>
      </c>
      <c r="G1240" t="s">
        <v>8223</v>
      </c>
      <c r="H1240" t="s">
        <v>8245</v>
      </c>
      <c r="I1240">
        <v>1467752334</v>
      </c>
      <c r="J1240">
        <v>1465160334</v>
      </c>
      <c r="K1240" t="b">
        <v>0</v>
      </c>
      <c r="L1240">
        <v>65</v>
      </c>
      <c r="M1240" t="b">
        <v>1</v>
      </c>
      <c r="N1240" t="s">
        <v>8274</v>
      </c>
      <c r="O1240" t="s">
        <v>8323</v>
      </c>
      <c r="P1240" t="s">
        <v>8324</v>
      </c>
      <c r="Q1240">
        <f t="shared" si="115"/>
        <v>110</v>
      </c>
      <c r="R1240">
        <f t="shared" si="114"/>
        <v>74.25</v>
      </c>
      <c r="S1240" s="12">
        <f t="shared" si="116"/>
        <v>42526.874236111107</v>
      </c>
      <c r="T1240" s="12">
        <f t="shared" si="117"/>
        <v>42556.874236111107</v>
      </c>
      <c r="U1240">
        <f t="shared" si="118"/>
        <v>2016</v>
      </c>
      <c r="V1240" s="18">
        <f t="shared" si="119"/>
        <v>30</v>
      </c>
    </row>
    <row r="1241" spans="1:22" ht="45" x14ac:dyDescent="0.25">
      <c r="A1241">
        <v>1399</v>
      </c>
      <c r="B1241" s="3" t="s">
        <v>1400</v>
      </c>
      <c r="C1241" s="3" t="s">
        <v>5509</v>
      </c>
      <c r="D1241" s="6">
        <v>9000</v>
      </c>
      <c r="E1241" s="8">
        <v>11353</v>
      </c>
      <c r="F1241" t="s">
        <v>8218</v>
      </c>
      <c r="G1241" t="s">
        <v>8223</v>
      </c>
      <c r="H1241" t="s">
        <v>8245</v>
      </c>
      <c r="I1241">
        <v>1412640373</v>
      </c>
      <c r="J1241">
        <v>1410048373</v>
      </c>
      <c r="K1241" t="b">
        <v>0</v>
      </c>
      <c r="L1241">
        <v>184</v>
      </c>
      <c r="M1241" t="b">
        <v>1</v>
      </c>
      <c r="N1241" t="s">
        <v>8274</v>
      </c>
      <c r="O1241" t="s">
        <v>8323</v>
      </c>
      <c r="P1241" t="s">
        <v>8324</v>
      </c>
      <c r="Q1241">
        <f t="shared" si="115"/>
        <v>126</v>
      </c>
      <c r="R1241">
        <f t="shared" si="114"/>
        <v>61.7</v>
      </c>
      <c r="S1241" s="12">
        <f t="shared" si="116"/>
        <v>41889.004317129627</v>
      </c>
      <c r="T1241" s="12">
        <f t="shared" si="117"/>
        <v>41919.004317129627</v>
      </c>
      <c r="U1241">
        <f t="shared" si="118"/>
        <v>2014</v>
      </c>
      <c r="V1241" s="18">
        <f t="shared" si="119"/>
        <v>30</v>
      </c>
    </row>
    <row r="1242" spans="1:22" ht="45" x14ac:dyDescent="0.25">
      <c r="A1242">
        <v>1400</v>
      </c>
      <c r="B1242" s="3" t="s">
        <v>1401</v>
      </c>
      <c r="C1242" s="3" t="s">
        <v>5510</v>
      </c>
      <c r="D1242" s="6">
        <v>350</v>
      </c>
      <c r="E1242" s="8">
        <v>586</v>
      </c>
      <c r="F1242" t="s">
        <v>8218</v>
      </c>
      <c r="G1242" t="s">
        <v>8224</v>
      </c>
      <c r="H1242" t="s">
        <v>8246</v>
      </c>
      <c r="I1242">
        <v>1465709400</v>
      </c>
      <c r="J1242">
        <v>1462695073</v>
      </c>
      <c r="K1242" t="b">
        <v>0</v>
      </c>
      <c r="L1242">
        <v>34</v>
      </c>
      <c r="M1242" t="b">
        <v>1</v>
      </c>
      <c r="N1242" t="s">
        <v>8274</v>
      </c>
      <c r="O1242" t="s">
        <v>8323</v>
      </c>
      <c r="P1242" t="s">
        <v>8324</v>
      </c>
      <c r="Q1242">
        <f t="shared" si="115"/>
        <v>167</v>
      </c>
      <c r="R1242">
        <f t="shared" si="114"/>
        <v>17.239999999999998</v>
      </c>
      <c r="S1242" s="12">
        <f t="shared" si="116"/>
        <v>42498.341122685189</v>
      </c>
      <c r="T1242" s="12">
        <f t="shared" si="117"/>
        <v>42533.229166666672</v>
      </c>
      <c r="U1242">
        <f t="shared" si="118"/>
        <v>2016</v>
      </c>
      <c r="V1242" s="18">
        <f t="shared" si="119"/>
        <v>34.888043981481481</v>
      </c>
    </row>
    <row r="1243" spans="1:22" ht="60" x14ac:dyDescent="0.25">
      <c r="A1243">
        <v>1401</v>
      </c>
      <c r="B1243" s="3" t="s">
        <v>1402</v>
      </c>
      <c r="C1243" s="3" t="s">
        <v>5511</v>
      </c>
      <c r="D1243" s="6">
        <v>2500</v>
      </c>
      <c r="E1243" s="8">
        <v>12413</v>
      </c>
      <c r="F1243" t="s">
        <v>8218</v>
      </c>
      <c r="G1243" t="s">
        <v>8223</v>
      </c>
      <c r="H1243" t="s">
        <v>8245</v>
      </c>
      <c r="I1243">
        <v>1369612474</v>
      </c>
      <c r="J1243">
        <v>1367798074</v>
      </c>
      <c r="K1243" t="b">
        <v>0</v>
      </c>
      <c r="L1243">
        <v>240</v>
      </c>
      <c r="M1243" t="b">
        <v>1</v>
      </c>
      <c r="N1243" t="s">
        <v>8274</v>
      </c>
      <c r="O1243" t="s">
        <v>8323</v>
      </c>
      <c r="P1243" t="s">
        <v>8324</v>
      </c>
      <c r="Q1243">
        <f t="shared" si="115"/>
        <v>497</v>
      </c>
      <c r="R1243">
        <f t="shared" si="114"/>
        <v>51.72</v>
      </c>
      <c r="S1243" s="12">
        <f t="shared" si="116"/>
        <v>41399.99622685185</v>
      </c>
      <c r="T1243" s="12">
        <f t="shared" si="117"/>
        <v>41420.99622685185</v>
      </c>
      <c r="U1243">
        <f t="shared" si="118"/>
        <v>2013</v>
      </c>
      <c r="V1243" s="18">
        <f t="shared" si="119"/>
        <v>21</v>
      </c>
    </row>
    <row r="1244" spans="1:22" ht="60" x14ac:dyDescent="0.25">
      <c r="A1244">
        <v>1402</v>
      </c>
      <c r="B1244" s="3" t="s">
        <v>1403</v>
      </c>
      <c r="C1244" s="3" t="s">
        <v>5512</v>
      </c>
      <c r="D1244" s="6">
        <v>2500</v>
      </c>
      <c r="E1244" s="8">
        <v>2729</v>
      </c>
      <c r="F1244" t="s">
        <v>8218</v>
      </c>
      <c r="G1244" t="s">
        <v>8224</v>
      </c>
      <c r="H1244" t="s">
        <v>8246</v>
      </c>
      <c r="I1244">
        <v>1430439411</v>
      </c>
      <c r="J1244">
        <v>1425259011</v>
      </c>
      <c r="K1244" t="b">
        <v>0</v>
      </c>
      <c r="L1244">
        <v>113</v>
      </c>
      <c r="M1244" t="b">
        <v>1</v>
      </c>
      <c r="N1244" t="s">
        <v>8274</v>
      </c>
      <c r="O1244" t="s">
        <v>8323</v>
      </c>
      <c r="P1244" t="s">
        <v>8324</v>
      </c>
      <c r="Q1244">
        <f t="shared" si="115"/>
        <v>109</v>
      </c>
      <c r="R1244">
        <f t="shared" si="114"/>
        <v>24.15</v>
      </c>
      <c r="S1244" s="12">
        <f t="shared" si="116"/>
        <v>42065.053368055553</v>
      </c>
      <c r="T1244" s="12">
        <f t="shared" si="117"/>
        <v>42125.011701388896</v>
      </c>
      <c r="U1244">
        <f t="shared" si="118"/>
        <v>2015</v>
      </c>
      <c r="V1244" s="18">
        <f t="shared" si="119"/>
        <v>59.958333333333336</v>
      </c>
    </row>
    <row r="1245" spans="1:22" ht="60" x14ac:dyDescent="0.25">
      <c r="A1245">
        <v>1403</v>
      </c>
      <c r="B1245" s="3" t="s">
        <v>1404</v>
      </c>
      <c r="C1245" s="3" t="s">
        <v>5513</v>
      </c>
      <c r="D1245" s="6">
        <v>4000</v>
      </c>
      <c r="E1245" s="8">
        <v>4103</v>
      </c>
      <c r="F1245" t="s">
        <v>8218</v>
      </c>
      <c r="G1245" t="s">
        <v>8223</v>
      </c>
      <c r="H1245" t="s">
        <v>8245</v>
      </c>
      <c r="I1245">
        <v>1374802235</v>
      </c>
      <c r="J1245">
        <v>1372210235</v>
      </c>
      <c r="K1245" t="b">
        <v>0</v>
      </c>
      <c r="L1245">
        <v>66</v>
      </c>
      <c r="M1245" t="b">
        <v>1</v>
      </c>
      <c r="N1245" t="s">
        <v>8274</v>
      </c>
      <c r="O1245" t="s">
        <v>8323</v>
      </c>
      <c r="P1245" t="s">
        <v>8324</v>
      </c>
      <c r="Q1245">
        <f t="shared" si="115"/>
        <v>103</v>
      </c>
      <c r="R1245">
        <f t="shared" si="114"/>
        <v>62.17</v>
      </c>
      <c r="S1245" s="12">
        <f t="shared" si="116"/>
        <v>41451.062905092593</v>
      </c>
      <c r="T1245" s="12">
        <f t="shared" si="117"/>
        <v>41481.062905092593</v>
      </c>
      <c r="U1245">
        <f t="shared" si="118"/>
        <v>2013</v>
      </c>
      <c r="V1245" s="18">
        <f t="shared" si="119"/>
        <v>30</v>
      </c>
    </row>
    <row r="1246" spans="1:22" ht="45" x14ac:dyDescent="0.25">
      <c r="A1246">
        <v>1601</v>
      </c>
      <c r="B1246" s="3" t="s">
        <v>1602</v>
      </c>
      <c r="C1246" s="3" t="s">
        <v>5711</v>
      </c>
      <c r="D1246" s="6">
        <v>2500</v>
      </c>
      <c r="E1246" s="8">
        <v>2706.23</v>
      </c>
      <c r="F1246" t="s">
        <v>8218</v>
      </c>
      <c r="G1246" t="s">
        <v>8223</v>
      </c>
      <c r="H1246" t="s">
        <v>8245</v>
      </c>
      <c r="I1246">
        <v>1304561633</v>
      </c>
      <c r="J1246">
        <v>1301969633</v>
      </c>
      <c r="K1246" t="b">
        <v>0</v>
      </c>
      <c r="L1246">
        <v>56</v>
      </c>
      <c r="M1246" t="b">
        <v>1</v>
      </c>
      <c r="N1246" t="s">
        <v>8274</v>
      </c>
      <c r="O1246" t="s">
        <v>8323</v>
      </c>
      <c r="P1246" t="s">
        <v>8324</v>
      </c>
      <c r="Q1246">
        <f t="shared" si="115"/>
        <v>108</v>
      </c>
      <c r="R1246">
        <f t="shared" si="114"/>
        <v>48.33</v>
      </c>
      <c r="S1246" s="12">
        <f t="shared" si="116"/>
        <v>40638.092974537038</v>
      </c>
      <c r="T1246" s="12">
        <f t="shared" si="117"/>
        <v>40668.092974537038</v>
      </c>
      <c r="U1246">
        <f t="shared" si="118"/>
        <v>2011</v>
      </c>
      <c r="V1246" s="18">
        <f t="shared" si="119"/>
        <v>30</v>
      </c>
    </row>
    <row r="1247" spans="1:22" ht="45" x14ac:dyDescent="0.25">
      <c r="A1247">
        <v>1602</v>
      </c>
      <c r="B1247" s="3" t="s">
        <v>1603</v>
      </c>
      <c r="C1247" s="3" t="s">
        <v>5712</v>
      </c>
      <c r="D1247" s="6">
        <v>1500</v>
      </c>
      <c r="E1247" s="8">
        <v>1502.5</v>
      </c>
      <c r="F1247" t="s">
        <v>8218</v>
      </c>
      <c r="G1247" t="s">
        <v>8223</v>
      </c>
      <c r="H1247" t="s">
        <v>8245</v>
      </c>
      <c r="I1247">
        <v>1318633200</v>
      </c>
      <c r="J1247">
        <v>1314947317</v>
      </c>
      <c r="K1247" t="b">
        <v>0</v>
      </c>
      <c r="L1247">
        <v>32</v>
      </c>
      <c r="M1247" t="b">
        <v>1</v>
      </c>
      <c r="N1247" t="s">
        <v>8274</v>
      </c>
      <c r="O1247" t="s">
        <v>8323</v>
      </c>
      <c r="P1247" t="s">
        <v>8324</v>
      </c>
      <c r="Q1247">
        <f t="shared" si="115"/>
        <v>100</v>
      </c>
      <c r="R1247">
        <f t="shared" si="114"/>
        <v>46.95</v>
      </c>
      <c r="S1247" s="12">
        <f t="shared" si="116"/>
        <v>40788.297650462962</v>
      </c>
      <c r="T1247" s="12">
        <f t="shared" si="117"/>
        <v>40830.958333333336</v>
      </c>
      <c r="U1247">
        <f t="shared" si="118"/>
        <v>2011</v>
      </c>
      <c r="V1247" s="18">
        <f t="shared" si="119"/>
        <v>42.660682870370373</v>
      </c>
    </row>
    <row r="1248" spans="1:22" ht="45" x14ac:dyDescent="0.25">
      <c r="A1248">
        <v>1603</v>
      </c>
      <c r="B1248" s="3" t="s">
        <v>1604</v>
      </c>
      <c r="C1248" s="3" t="s">
        <v>5713</v>
      </c>
      <c r="D1248" s="6">
        <v>2000</v>
      </c>
      <c r="E1248" s="8">
        <v>2000.66</v>
      </c>
      <c r="F1248" t="s">
        <v>8218</v>
      </c>
      <c r="G1248" t="s">
        <v>8223</v>
      </c>
      <c r="H1248" t="s">
        <v>8245</v>
      </c>
      <c r="I1248">
        <v>1327723459</v>
      </c>
      <c r="J1248">
        <v>1322539459</v>
      </c>
      <c r="K1248" t="b">
        <v>0</v>
      </c>
      <c r="L1248">
        <v>30</v>
      </c>
      <c r="M1248" t="b">
        <v>1</v>
      </c>
      <c r="N1248" t="s">
        <v>8274</v>
      </c>
      <c r="O1248" t="s">
        <v>8323</v>
      </c>
      <c r="P1248" t="s">
        <v>8324</v>
      </c>
      <c r="Q1248">
        <f t="shared" si="115"/>
        <v>100</v>
      </c>
      <c r="R1248">
        <f t="shared" si="114"/>
        <v>66.69</v>
      </c>
      <c r="S1248" s="12">
        <f t="shared" si="116"/>
        <v>40876.169664351852</v>
      </c>
      <c r="T1248" s="12">
        <f t="shared" si="117"/>
        <v>40936.169664351852</v>
      </c>
      <c r="U1248">
        <f t="shared" si="118"/>
        <v>2011</v>
      </c>
      <c r="V1248" s="18">
        <f t="shared" si="119"/>
        <v>60</v>
      </c>
    </row>
    <row r="1249" spans="1:22" ht="60" x14ac:dyDescent="0.25">
      <c r="A1249">
        <v>1604</v>
      </c>
      <c r="B1249" s="3" t="s">
        <v>1605</v>
      </c>
      <c r="C1249" s="3" t="s">
        <v>5714</v>
      </c>
      <c r="D1249" s="6">
        <v>2800</v>
      </c>
      <c r="E1249" s="8">
        <v>3419</v>
      </c>
      <c r="F1249" t="s">
        <v>8218</v>
      </c>
      <c r="G1249" t="s">
        <v>8223</v>
      </c>
      <c r="H1249" t="s">
        <v>8245</v>
      </c>
      <c r="I1249">
        <v>1332011835</v>
      </c>
      <c r="J1249">
        <v>1328559435</v>
      </c>
      <c r="K1249" t="b">
        <v>0</v>
      </c>
      <c r="L1249">
        <v>70</v>
      </c>
      <c r="M1249" t="b">
        <v>1</v>
      </c>
      <c r="N1249" t="s">
        <v>8274</v>
      </c>
      <c r="O1249" t="s">
        <v>8323</v>
      </c>
      <c r="P1249" t="s">
        <v>8324</v>
      </c>
      <c r="Q1249">
        <f t="shared" si="115"/>
        <v>122</v>
      </c>
      <c r="R1249">
        <f t="shared" si="114"/>
        <v>48.84</v>
      </c>
      <c r="S1249" s="12">
        <f t="shared" si="116"/>
        <v>40945.845312500001</v>
      </c>
      <c r="T1249" s="12">
        <f t="shared" si="117"/>
        <v>40985.80364583333</v>
      </c>
      <c r="U1249">
        <f t="shared" si="118"/>
        <v>2012</v>
      </c>
      <c r="V1249" s="18">
        <f t="shared" si="119"/>
        <v>39.958333333333336</v>
      </c>
    </row>
    <row r="1250" spans="1:22" ht="60" x14ac:dyDescent="0.25">
      <c r="A1250">
        <v>1605</v>
      </c>
      <c r="B1250" s="3" t="s">
        <v>1606</v>
      </c>
      <c r="C1250" s="3" t="s">
        <v>5715</v>
      </c>
      <c r="D1250" s="6">
        <v>6000</v>
      </c>
      <c r="E1250" s="8">
        <v>6041.6</v>
      </c>
      <c r="F1250" t="s">
        <v>8218</v>
      </c>
      <c r="G1250" t="s">
        <v>8223</v>
      </c>
      <c r="H1250" t="s">
        <v>8245</v>
      </c>
      <c r="I1250">
        <v>1312182000</v>
      </c>
      <c r="J1250">
        <v>1311380313</v>
      </c>
      <c r="K1250" t="b">
        <v>0</v>
      </c>
      <c r="L1250">
        <v>44</v>
      </c>
      <c r="M1250" t="b">
        <v>1</v>
      </c>
      <c r="N1250" t="s">
        <v>8274</v>
      </c>
      <c r="O1250" t="s">
        <v>8323</v>
      </c>
      <c r="P1250" t="s">
        <v>8324</v>
      </c>
      <c r="Q1250">
        <f t="shared" si="115"/>
        <v>101</v>
      </c>
      <c r="R1250">
        <f t="shared" si="114"/>
        <v>137.31</v>
      </c>
      <c r="S1250" s="12">
        <f t="shared" si="116"/>
        <v>40747.012881944444</v>
      </c>
      <c r="T1250" s="12">
        <f t="shared" si="117"/>
        <v>40756.291666666664</v>
      </c>
      <c r="U1250">
        <f t="shared" si="118"/>
        <v>2011</v>
      </c>
      <c r="V1250" s="18">
        <f t="shared" si="119"/>
        <v>9.2787847222222233</v>
      </c>
    </row>
    <row r="1251" spans="1:22" ht="60" x14ac:dyDescent="0.25">
      <c r="A1251">
        <v>1606</v>
      </c>
      <c r="B1251" s="3" t="s">
        <v>1607</v>
      </c>
      <c r="C1251" s="3" t="s">
        <v>5716</v>
      </c>
      <c r="D1251" s="6">
        <v>8000</v>
      </c>
      <c r="E1251" s="8">
        <v>8080.33</v>
      </c>
      <c r="F1251" t="s">
        <v>8218</v>
      </c>
      <c r="G1251" t="s">
        <v>8223</v>
      </c>
      <c r="H1251" t="s">
        <v>8245</v>
      </c>
      <c r="I1251">
        <v>1300930838</v>
      </c>
      <c r="J1251">
        <v>1293158438</v>
      </c>
      <c r="K1251" t="b">
        <v>0</v>
      </c>
      <c r="L1251">
        <v>92</v>
      </c>
      <c r="M1251" t="b">
        <v>1</v>
      </c>
      <c r="N1251" t="s">
        <v>8274</v>
      </c>
      <c r="O1251" t="s">
        <v>8323</v>
      </c>
      <c r="P1251" t="s">
        <v>8324</v>
      </c>
      <c r="Q1251">
        <f t="shared" si="115"/>
        <v>101</v>
      </c>
      <c r="R1251">
        <f t="shared" si="114"/>
        <v>87.83</v>
      </c>
      <c r="S1251" s="12">
        <f t="shared" si="116"/>
        <v>40536.111550925925</v>
      </c>
      <c r="T1251" s="12">
        <f t="shared" si="117"/>
        <v>40626.069884259261</v>
      </c>
      <c r="U1251">
        <f t="shared" si="118"/>
        <v>2010</v>
      </c>
      <c r="V1251" s="18">
        <f t="shared" si="119"/>
        <v>89.958333333333329</v>
      </c>
    </row>
    <row r="1252" spans="1:22" ht="45" x14ac:dyDescent="0.25">
      <c r="A1252">
        <v>1607</v>
      </c>
      <c r="B1252" s="3" t="s">
        <v>1608</v>
      </c>
      <c r="C1252" s="3" t="s">
        <v>5717</v>
      </c>
      <c r="D1252" s="6">
        <v>10000</v>
      </c>
      <c r="E1252" s="8">
        <v>14511</v>
      </c>
      <c r="F1252" t="s">
        <v>8218</v>
      </c>
      <c r="G1252" t="s">
        <v>8223</v>
      </c>
      <c r="H1252" t="s">
        <v>8245</v>
      </c>
      <c r="I1252">
        <v>1339701851</v>
      </c>
      <c r="J1252">
        <v>1337887451</v>
      </c>
      <c r="K1252" t="b">
        <v>0</v>
      </c>
      <c r="L1252">
        <v>205</v>
      </c>
      <c r="M1252" t="b">
        <v>1</v>
      </c>
      <c r="N1252" t="s">
        <v>8274</v>
      </c>
      <c r="O1252" t="s">
        <v>8323</v>
      </c>
      <c r="P1252" t="s">
        <v>8324</v>
      </c>
      <c r="Q1252">
        <f t="shared" si="115"/>
        <v>145</v>
      </c>
      <c r="R1252">
        <f t="shared" si="114"/>
        <v>70.790000000000006</v>
      </c>
      <c r="S1252" s="12">
        <f t="shared" si="116"/>
        <v>41053.80846064815</v>
      </c>
      <c r="T1252" s="12">
        <f t="shared" si="117"/>
        <v>41074.80846064815</v>
      </c>
      <c r="U1252">
        <f t="shared" si="118"/>
        <v>2012</v>
      </c>
      <c r="V1252" s="18">
        <f t="shared" si="119"/>
        <v>21</v>
      </c>
    </row>
    <row r="1253" spans="1:22" ht="45" x14ac:dyDescent="0.25">
      <c r="A1253">
        <v>1608</v>
      </c>
      <c r="B1253" s="3" t="s">
        <v>1609</v>
      </c>
      <c r="C1253" s="3" t="s">
        <v>5718</v>
      </c>
      <c r="D1253" s="6">
        <v>1200</v>
      </c>
      <c r="E1253" s="8">
        <v>1215</v>
      </c>
      <c r="F1253" t="s">
        <v>8218</v>
      </c>
      <c r="G1253" t="s">
        <v>8223</v>
      </c>
      <c r="H1253" t="s">
        <v>8245</v>
      </c>
      <c r="I1253">
        <v>1388553960</v>
      </c>
      <c r="J1253">
        <v>1385754986</v>
      </c>
      <c r="K1253" t="b">
        <v>0</v>
      </c>
      <c r="L1253">
        <v>23</v>
      </c>
      <c r="M1253" t="b">
        <v>1</v>
      </c>
      <c r="N1253" t="s">
        <v>8274</v>
      </c>
      <c r="O1253" t="s">
        <v>8323</v>
      </c>
      <c r="P1253" t="s">
        <v>8324</v>
      </c>
      <c r="Q1253">
        <f t="shared" si="115"/>
        <v>101</v>
      </c>
      <c r="R1253">
        <f t="shared" si="114"/>
        <v>52.83</v>
      </c>
      <c r="S1253" s="12">
        <f t="shared" si="116"/>
        <v>41607.83085648148</v>
      </c>
      <c r="T1253" s="12">
        <f t="shared" si="117"/>
        <v>41640.226388888892</v>
      </c>
      <c r="U1253">
        <f t="shared" si="118"/>
        <v>2013</v>
      </c>
      <c r="V1253" s="18">
        <f t="shared" si="119"/>
        <v>32.395532407407408</v>
      </c>
    </row>
    <row r="1254" spans="1:22" ht="45" x14ac:dyDescent="0.25">
      <c r="A1254">
        <v>1609</v>
      </c>
      <c r="B1254" s="3" t="s">
        <v>1610</v>
      </c>
      <c r="C1254" s="3" t="s">
        <v>5719</v>
      </c>
      <c r="D1254" s="6">
        <v>1500</v>
      </c>
      <c r="E1254" s="8">
        <v>1775</v>
      </c>
      <c r="F1254" t="s">
        <v>8218</v>
      </c>
      <c r="G1254" t="s">
        <v>8223</v>
      </c>
      <c r="H1254" t="s">
        <v>8245</v>
      </c>
      <c r="I1254">
        <v>1320220800</v>
      </c>
      <c r="J1254">
        <v>1315612909</v>
      </c>
      <c r="K1254" t="b">
        <v>0</v>
      </c>
      <c r="L1254">
        <v>4</v>
      </c>
      <c r="M1254" t="b">
        <v>1</v>
      </c>
      <c r="N1254" t="s">
        <v>8274</v>
      </c>
      <c r="O1254" t="s">
        <v>8323</v>
      </c>
      <c r="P1254" t="s">
        <v>8324</v>
      </c>
      <c r="Q1254">
        <f t="shared" si="115"/>
        <v>118</v>
      </c>
      <c r="R1254">
        <f t="shared" si="114"/>
        <v>443.75</v>
      </c>
      <c r="S1254" s="12">
        <f t="shared" si="116"/>
        <v>40796.001261574071</v>
      </c>
      <c r="T1254" s="12">
        <f t="shared" si="117"/>
        <v>40849.333333333336</v>
      </c>
      <c r="U1254">
        <f t="shared" si="118"/>
        <v>2011</v>
      </c>
      <c r="V1254" s="18">
        <f t="shared" si="119"/>
        <v>53.332071759259264</v>
      </c>
    </row>
    <row r="1255" spans="1:22" ht="30" x14ac:dyDescent="0.25">
      <c r="A1255">
        <v>1610</v>
      </c>
      <c r="B1255" s="3" t="s">
        <v>1611</v>
      </c>
      <c r="C1255" s="3" t="s">
        <v>5720</v>
      </c>
      <c r="D1255" s="6">
        <v>2000</v>
      </c>
      <c r="E1255" s="8">
        <v>5437</v>
      </c>
      <c r="F1255" t="s">
        <v>8218</v>
      </c>
      <c r="G1255" t="s">
        <v>8223</v>
      </c>
      <c r="H1255" t="s">
        <v>8245</v>
      </c>
      <c r="I1255">
        <v>1355609510</v>
      </c>
      <c r="J1255">
        <v>1353017510</v>
      </c>
      <c r="K1255" t="b">
        <v>0</v>
      </c>
      <c r="L1255">
        <v>112</v>
      </c>
      <c r="M1255" t="b">
        <v>1</v>
      </c>
      <c r="N1255" t="s">
        <v>8274</v>
      </c>
      <c r="O1255" t="s">
        <v>8323</v>
      </c>
      <c r="P1255" t="s">
        <v>8324</v>
      </c>
      <c r="Q1255">
        <f t="shared" si="115"/>
        <v>272</v>
      </c>
      <c r="R1255">
        <f t="shared" si="114"/>
        <v>48.54</v>
      </c>
      <c r="S1255" s="12">
        <f t="shared" si="116"/>
        <v>41228.924884259257</v>
      </c>
      <c r="T1255" s="12">
        <f t="shared" si="117"/>
        <v>41258.924884259257</v>
      </c>
      <c r="U1255">
        <f t="shared" si="118"/>
        <v>2012</v>
      </c>
      <c r="V1255" s="18">
        <f t="shared" si="119"/>
        <v>30</v>
      </c>
    </row>
    <row r="1256" spans="1:22" x14ac:dyDescent="0.25">
      <c r="A1256">
        <v>1611</v>
      </c>
      <c r="B1256" s="3" t="s">
        <v>1612</v>
      </c>
      <c r="C1256" s="3" t="s">
        <v>5721</v>
      </c>
      <c r="D1256" s="6">
        <v>800</v>
      </c>
      <c r="E1256" s="8">
        <v>1001</v>
      </c>
      <c r="F1256" t="s">
        <v>8218</v>
      </c>
      <c r="G1256" t="s">
        <v>8223</v>
      </c>
      <c r="H1256" t="s">
        <v>8245</v>
      </c>
      <c r="I1256">
        <v>1370390432</v>
      </c>
      <c r="J1256">
        <v>1368576032</v>
      </c>
      <c r="K1256" t="b">
        <v>0</v>
      </c>
      <c r="L1256">
        <v>27</v>
      </c>
      <c r="M1256" t="b">
        <v>1</v>
      </c>
      <c r="N1256" t="s">
        <v>8274</v>
      </c>
      <c r="O1256" t="s">
        <v>8323</v>
      </c>
      <c r="P1256" t="s">
        <v>8324</v>
      </c>
      <c r="Q1256">
        <f t="shared" si="115"/>
        <v>125</v>
      </c>
      <c r="R1256">
        <f t="shared" si="114"/>
        <v>37.07</v>
      </c>
      <c r="S1256" s="12">
        <f t="shared" si="116"/>
        <v>41409.00037037037</v>
      </c>
      <c r="T1256" s="12">
        <f t="shared" si="117"/>
        <v>41430.00037037037</v>
      </c>
      <c r="U1256">
        <f t="shared" si="118"/>
        <v>2013</v>
      </c>
      <c r="V1256" s="18">
        <f t="shared" si="119"/>
        <v>21</v>
      </c>
    </row>
    <row r="1257" spans="1:22" ht="45" x14ac:dyDescent="0.25">
      <c r="A1257">
        <v>1612</v>
      </c>
      <c r="B1257" s="3" t="s">
        <v>1613</v>
      </c>
      <c r="C1257" s="3" t="s">
        <v>5722</v>
      </c>
      <c r="D1257" s="6">
        <v>500</v>
      </c>
      <c r="E1257" s="8">
        <v>550</v>
      </c>
      <c r="F1257" t="s">
        <v>8218</v>
      </c>
      <c r="G1257" t="s">
        <v>8223</v>
      </c>
      <c r="H1257" t="s">
        <v>8245</v>
      </c>
      <c r="I1257">
        <v>1357160384</v>
      </c>
      <c r="J1257">
        <v>1354568384</v>
      </c>
      <c r="K1257" t="b">
        <v>0</v>
      </c>
      <c r="L1257">
        <v>11</v>
      </c>
      <c r="M1257" t="b">
        <v>1</v>
      </c>
      <c r="N1257" t="s">
        <v>8274</v>
      </c>
      <c r="O1257" t="s">
        <v>8323</v>
      </c>
      <c r="P1257" t="s">
        <v>8324</v>
      </c>
      <c r="Q1257">
        <f t="shared" si="115"/>
        <v>110</v>
      </c>
      <c r="R1257">
        <f t="shared" si="114"/>
        <v>50</v>
      </c>
      <c r="S1257" s="12">
        <f t="shared" si="116"/>
        <v>41246.874814814815</v>
      </c>
      <c r="T1257" s="12">
        <f t="shared" si="117"/>
        <v>41276.874814814815</v>
      </c>
      <c r="U1257">
        <f t="shared" si="118"/>
        <v>2012</v>
      </c>
      <c r="V1257" s="18">
        <f t="shared" si="119"/>
        <v>30</v>
      </c>
    </row>
    <row r="1258" spans="1:22" ht="60" x14ac:dyDescent="0.25">
      <c r="A1258">
        <v>1613</v>
      </c>
      <c r="B1258" s="3" t="s">
        <v>1614</v>
      </c>
      <c r="C1258" s="3" t="s">
        <v>5723</v>
      </c>
      <c r="D1258" s="6">
        <v>1000</v>
      </c>
      <c r="E1258" s="8">
        <v>1015</v>
      </c>
      <c r="F1258" t="s">
        <v>8218</v>
      </c>
      <c r="G1258" t="s">
        <v>8223</v>
      </c>
      <c r="H1258" t="s">
        <v>8245</v>
      </c>
      <c r="I1258">
        <v>1342921202</v>
      </c>
      <c r="J1258">
        <v>1340329202</v>
      </c>
      <c r="K1258" t="b">
        <v>0</v>
      </c>
      <c r="L1258">
        <v>26</v>
      </c>
      <c r="M1258" t="b">
        <v>1</v>
      </c>
      <c r="N1258" t="s">
        <v>8274</v>
      </c>
      <c r="O1258" t="s">
        <v>8323</v>
      </c>
      <c r="P1258" t="s">
        <v>8324</v>
      </c>
      <c r="Q1258">
        <f t="shared" si="115"/>
        <v>102</v>
      </c>
      <c r="R1258">
        <f t="shared" si="114"/>
        <v>39.04</v>
      </c>
      <c r="S1258" s="12">
        <f t="shared" si="116"/>
        <v>41082.069467592592</v>
      </c>
      <c r="T1258" s="12">
        <f t="shared" si="117"/>
        <v>41112.069467592592</v>
      </c>
      <c r="U1258">
        <f t="shared" si="118"/>
        <v>2012</v>
      </c>
      <c r="V1258" s="18">
        <f t="shared" si="119"/>
        <v>30</v>
      </c>
    </row>
    <row r="1259" spans="1:22" ht="60" x14ac:dyDescent="0.25">
      <c r="A1259">
        <v>1614</v>
      </c>
      <c r="B1259" s="3" t="s">
        <v>1615</v>
      </c>
      <c r="C1259" s="3" t="s">
        <v>5724</v>
      </c>
      <c r="D1259" s="6">
        <v>5000</v>
      </c>
      <c r="E1259" s="8">
        <v>5135</v>
      </c>
      <c r="F1259" t="s">
        <v>8218</v>
      </c>
      <c r="G1259" t="s">
        <v>8223</v>
      </c>
      <c r="H1259" t="s">
        <v>8245</v>
      </c>
      <c r="I1259">
        <v>1407085200</v>
      </c>
      <c r="J1259">
        <v>1401924769</v>
      </c>
      <c r="K1259" t="b">
        <v>0</v>
      </c>
      <c r="L1259">
        <v>77</v>
      </c>
      <c r="M1259" t="b">
        <v>1</v>
      </c>
      <c r="N1259" t="s">
        <v>8274</v>
      </c>
      <c r="O1259" t="s">
        <v>8323</v>
      </c>
      <c r="P1259" t="s">
        <v>8324</v>
      </c>
      <c r="Q1259">
        <f t="shared" si="115"/>
        <v>103</v>
      </c>
      <c r="R1259">
        <f t="shared" si="114"/>
        <v>66.69</v>
      </c>
      <c r="S1259" s="12">
        <f t="shared" si="116"/>
        <v>41794.981122685182</v>
      </c>
      <c r="T1259" s="12">
        <f t="shared" si="117"/>
        <v>41854.708333333336</v>
      </c>
      <c r="U1259">
        <f t="shared" si="118"/>
        <v>2014</v>
      </c>
      <c r="V1259" s="18">
        <f t="shared" si="119"/>
        <v>59.727210648148144</v>
      </c>
    </row>
    <row r="1260" spans="1:22" ht="45" x14ac:dyDescent="0.25">
      <c r="A1260">
        <v>1615</v>
      </c>
      <c r="B1260" s="3" t="s">
        <v>1616</v>
      </c>
      <c r="C1260" s="3" t="s">
        <v>5725</v>
      </c>
      <c r="D1260" s="6">
        <v>8000</v>
      </c>
      <c r="E1260" s="8">
        <v>9130</v>
      </c>
      <c r="F1260" t="s">
        <v>8218</v>
      </c>
      <c r="G1260" t="s">
        <v>8223</v>
      </c>
      <c r="H1260" t="s">
        <v>8245</v>
      </c>
      <c r="I1260">
        <v>1323742396</v>
      </c>
      <c r="J1260">
        <v>1319850796</v>
      </c>
      <c r="K1260" t="b">
        <v>0</v>
      </c>
      <c r="L1260">
        <v>136</v>
      </c>
      <c r="M1260" t="b">
        <v>1</v>
      </c>
      <c r="N1260" t="s">
        <v>8274</v>
      </c>
      <c r="O1260" t="s">
        <v>8323</v>
      </c>
      <c r="P1260" t="s">
        <v>8324</v>
      </c>
      <c r="Q1260">
        <f t="shared" si="115"/>
        <v>114</v>
      </c>
      <c r="R1260">
        <f t="shared" si="114"/>
        <v>67.13</v>
      </c>
      <c r="S1260" s="12">
        <f t="shared" si="116"/>
        <v>40845.050879629627</v>
      </c>
      <c r="T1260" s="12">
        <f t="shared" si="117"/>
        <v>40890.092546296299</v>
      </c>
      <c r="U1260">
        <f t="shared" si="118"/>
        <v>2011</v>
      </c>
      <c r="V1260" s="18">
        <f t="shared" si="119"/>
        <v>45.041666666666664</v>
      </c>
    </row>
    <row r="1261" spans="1:22" ht="45" x14ac:dyDescent="0.25">
      <c r="A1261">
        <v>1616</v>
      </c>
      <c r="B1261" s="3" t="s">
        <v>1617</v>
      </c>
      <c r="C1261" s="3" t="s">
        <v>5726</v>
      </c>
      <c r="D1261" s="6">
        <v>10000</v>
      </c>
      <c r="E1261" s="8">
        <v>10420</v>
      </c>
      <c r="F1261" t="s">
        <v>8218</v>
      </c>
      <c r="G1261" t="s">
        <v>8223</v>
      </c>
      <c r="H1261" t="s">
        <v>8245</v>
      </c>
      <c r="I1261">
        <v>1353621600</v>
      </c>
      <c r="J1261">
        <v>1350061821</v>
      </c>
      <c r="K1261" t="b">
        <v>0</v>
      </c>
      <c r="L1261">
        <v>157</v>
      </c>
      <c r="M1261" t="b">
        <v>1</v>
      </c>
      <c r="N1261" t="s">
        <v>8274</v>
      </c>
      <c r="O1261" t="s">
        <v>8323</v>
      </c>
      <c r="P1261" t="s">
        <v>8324</v>
      </c>
      <c r="Q1261">
        <f t="shared" si="115"/>
        <v>104</v>
      </c>
      <c r="R1261">
        <f t="shared" si="114"/>
        <v>66.37</v>
      </c>
      <c r="S1261" s="12">
        <f t="shared" si="116"/>
        <v>41194.715520833335</v>
      </c>
      <c r="T1261" s="12">
        <f t="shared" si="117"/>
        <v>41235.916666666664</v>
      </c>
      <c r="U1261">
        <f t="shared" si="118"/>
        <v>2012</v>
      </c>
      <c r="V1261" s="18">
        <f t="shared" si="119"/>
        <v>41.201145833333335</v>
      </c>
    </row>
    <row r="1262" spans="1:22" ht="45" x14ac:dyDescent="0.25">
      <c r="A1262">
        <v>1617</v>
      </c>
      <c r="B1262" s="3" t="s">
        <v>1618</v>
      </c>
      <c r="C1262" s="3" t="s">
        <v>5727</v>
      </c>
      <c r="D1262" s="6">
        <v>7000</v>
      </c>
      <c r="E1262" s="8">
        <v>10210</v>
      </c>
      <c r="F1262" t="s">
        <v>8218</v>
      </c>
      <c r="G1262" t="s">
        <v>8223</v>
      </c>
      <c r="H1262" t="s">
        <v>8245</v>
      </c>
      <c r="I1262">
        <v>1383332400</v>
      </c>
      <c r="J1262">
        <v>1380470188</v>
      </c>
      <c r="K1262" t="b">
        <v>0</v>
      </c>
      <c r="L1262">
        <v>158</v>
      </c>
      <c r="M1262" t="b">
        <v>1</v>
      </c>
      <c r="N1262" t="s">
        <v>8274</v>
      </c>
      <c r="O1262" t="s">
        <v>8323</v>
      </c>
      <c r="P1262" t="s">
        <v>8324</v>
      </c>
      <c r="Q1262">
        <f t="shared" si="115"/>
        <v>146</v>
      </c>
      <c r="R1262">
        <f t="shared" si="114"/>
        <v>64.62</v>
      </c>
      <c r="S1262" s="12">
        <f t="shared" si="116"/>
        <v>41546.664212962962</v>
      </c>
      <c r="T1262" s="12">
        <f t="shared" si="117"/>
        <v>41579.791666666664</v>
      </c>
      <c r="U1262">
        <f t="shared" si="118"/>
        <v>2013</v>
      </c>
      <c r="V1262" s="18">
        <f t="shared" si="119"/>
        <v>33.127453703703701</v>
      </c>
    </row>
    <row r="1263" spans="1:22" ht="45" x14ac:dyDescent="0.25">
      <c r="A1263">
        <v>1618</v>
      </c>
      <c r="B1263" s="3" t="s">
        <v>1619</v>
      </c>
      <c r="C1263" s="3" t="s">
        <v>5728</v>
      </c>
      <c r="D1263" s="6">
        <v>1500</v>
      </c>
      <c r="E1263" s="8">
        <v>1576</v>
      </c>
      <c r="F1263" t="s">
        <v>8218</v>
      </c>
      <c r="G1263" t="s">
        <v>8223</v>
      </c>
      <c r="H1263" t="s">
        <v>8245</v>
      </c>
      <c r="I1263">
        <v>1362757335</v>
      </c>
      <c r="J1263">
        <v>1359301335</v>
      </c>
      <c r="K1263" t="b">
        <v>0</v>
      </c>
      <c r="L1263">
        <v>27</v>
      </c>
      <c r="M1263" t="b">
        <v>1</v>
      </c>
      <c r="N1263" t="s">
        <v>8274</v>
      </c>
      <c r="O1263" t="s">
        <v>8323</v>
      </c>
      <c r="P1263" t="s">
        <v>8324</v>
      </c>
      <c r="Q1263">
        <f t="shared" si="115"/>
        <v>105</v>
      </c>
      <c r="R1263">
        <f t="shared" si="114"/>
        <v>58.37</v>
      </c>
      <c r="S1263" s="12">
        <f t="shared" si="116"/>
        <v>41301.654340277775</v>
      </c>
      <c r="T1263" s="12">
        <f t="shared" si="117"/>
        <v>41341.654340277775</v>
      </c>
      <c r="U1263">
        <f t="shared" si="118"/>
        <v>2013</v>
      </c>
      <c r="V1263" s="18">
        <f t="shared" si="119"/>
        <v>40</v>
      </c>
    </row>
    <row r="1264" spans="1:22" ht="60" x14ac:dyDescent="0.25">
      <c r="A1264">
        <v>1619</v>
      </c>
      <c r="B1264" s="3" t="s">
        <v>1620</v>
      </c>
      <c r="C1264" s="3" t="s">
        <v>5729</v>
      </c>
      <c r="D1264" s="6">
        <v>1500</v>
      </c>
      <c r="E1264" s="8">
        <v>2000</v>
      </c>
      <c r="F1264" t="s">
        <v>8218</v>
      </c>
      <c r="G1264" t="s">
        <v>8223</v>
      </c>
      <c r="H1264" t="s">
        <v>8245</v>
      </c>
      <c r="I1264">
        <v>1410755286</v>
      </c>
      <c r="J1264">
        <v>1408940886</v>
      </c>
      <c r="K1264" t="b">
        <v>0</v>
      </c>
      <c r="L1264">
        <v>23</v>
      </c>
      <c r="M1264" t="b">
        <v>1</v>
      </c>
      <c r="N1264" t="s">
        <v>8274</v>
      </c>
      <c r="O1264" t="s">
        <v>8323</v>
      </c>
      <c r="P1264" t="s">
        <v>8324</v>
      </c>
      <c r="Q1264">
        <f t="shared" si="115"/>
        <v>133</v>
      </c>
      <c r="R1264">
        <f t="shared" si="114"/>
        <v>86.96</v>
      </c>
      <c r="S1264" s="12">
        <f t="shared" si="116"/>
        <v>41876.18618055556</v>
      </c>
      <c r="T1264" s="12">
        <f t="shared" si="117"/>
        <v>41897.18618055556</v>
      </c>
      <c r="U1264">
        <f t="shared" si="118"/>
        <v>2014</v>
      </c>
      <c r="V1264" s="18">
        <f t="shared" si="119"/>
        <v>21</v>
      </c>
    </row>
    <row r="1265" spans="1:22" ht="30" x14ac:dyDescent="0.25">
      <c r="A1265">
        <v>1620</v>
      </c>
      <c r="B1265" s="3" t="s">
        <v>1621</v>
      </c>
      <c r="C1265" s="3" t="s">
        <v>5730</v>
      </c>
      <c r="D1265" s="6">
        <v>1000</v>
      </c>
      <c r="E1265" s="8">
        <v>1130</v>
      </c>
      <c r="F1265" t="s">
        <v>8218</v>
      </c>
      <c r="G1265" t="s">
        <v>8223</v>
      </c>
      <c r="H1265" t="s">
        <v>8245</v>
      </c>
      <c r="I1265">
        <v>1361606940</v>
      </c>
      <c r="J1265">
        <v>1361002140</v>
      </c>
      <c r="K1265" t="b">
        <v>0</v>
      </c>
      <c r="L1265">
        <v>17</v>
      </c>
      <c r="M1265" t="b">
        <v>1</v>
      </c>
      <c r="N1265" t="s">
        <v>8274</v>
      </c>
      <c r="O1265" t="s">
        <v>8323</v>
      </c>
      <c r="P1265" t="s">
        <v>8324</v>
      </c>
      <c r="Q1265">
        <f t="shared" si="115"/>
        <v>113</v>
      </c>
      <c r="R1265">
        <f t="shared" si="114"/>
        <v>66.47</v>
      </c>
      <c r="S1265" s="12">
        <f t="shared" si="116"/>
        <v>41321.339583333334</v>
      </c>
      <c r="T1265" s="12">
        <f t="shared" si="117"/>
        <v>41328.339583333334</v>
      </c>
      <c r="U1265">
        <f t="shared" si="118"/>
        <v>2013</v>
      </c>
      <c r="V1265" s="18">
        <f t="shared" si="119"/>
        <v>7</v>
      </c>
    </row>
    <row r="1266" spans="1:22" ht="45" x14ac:dyDescent="0.25">
      <c r="A1266">
        <v>1621</v>
      </c>
      <c r="B1266" s="3" t="s">
        <v>1622</v>
      </c>
      <c r="C1266" s="3" t="s">
        <v>5731</v>
      </c>
      <c r="D1266" s="6">
        <v>5000</v>
      </c>
      <c r="E1266" s="8">
        <v>6060</v>
      </c>
      <c r="F1266" t="s">
        <v>8218</v>
      </c>
      <c r="G1266" t="s">
        <v>8223</v>
      </c>
      <c r="H1266" t="s">
        <v>8245</v>
      </c>
      <c r="I1266">
        <v>1338177540</v>
      </c>
      <c r="J1266">
        <v>1333550015</v>
      </c>
      <c r="K1266" t="b">
        <v>0</v>
      </c>
      <c r="L1266">
        <v>37</v>
      </c>
      <c r="M1266" t="b">
        <v>1</v>
      </c>
      <c r="N1266" t="s">
        <v>8274</v>
      </c>
      <c r="O1266" t="s">
        <v>8323</v>
      </c>
      <c r="P1266" t="s">
        <v>8324</v>
      </c>
      <c r="Q1266">
        <f t="shared" si="115"/>
        <v>121</v>
      </c>
      <c r="R1266">
        <f t="shared" si="114"/>
        <v>163.78</v>
      </c>
      <c r="S1266" s="12">
        <f t="shared" si="116"/>
        <v>41003.60665509259</v>
      </c>
      <c r="T1266" s="12">
        <f t="shared" si="117"/>
        <v>41057.165972222225</v>
      </c>
      <c r="U1266">
        <f t="shared" si="118"/>
        <v>2012</v>
      </c>
      <c r="V1266" s="18">
        <f t="shared" si="119"/>
        <v>53.559317129629626</v>
      </c>
    </row>
    <row r="1267" spans="1:22" ht="45" x14ac:dyDescent="0.25">
      <c r="A1267">
        <v>1622</v>
      </c>
      <c r="B1267" s="3" t="s">
        <v>1623</v>
      </c>
      <c r="C1267" s="3" t="s">
        <v>5732</v>
      </c>
      <c r="D1267" s="6">
        <v>6900</v>
      </c>
      <c r="E1267" s="8">
        <v>7019</v>
      </c>
      <c r="F1267" t="s">
        <v>8218</v>
      </c>
      <c r="G1267" t="s">
        <v>8223</v>
      </c>
      <c r="H1267" t="s">
        <v>8245</v>
      </c>
      <c r="I1267">
        <v>1418803140</v>
      </c>
      <c r="J1267">
        <v>1415343874</v>
      </c>
      <c r="K1267" t="b">
        <v>0</v>
      </c>
      <c r="L1267">
        <v>65</v>
      </c>
      <c r="M1267" t="b">
        <v>1</v>
      </c>
      <c r="N1267" t="s">
        <v>8274</v>
      </c>
      <c r="O1267" t="s">
        <v>8323</v>
      </c>
      <c r="P1267" t="s">
        <v>8324</v>
      </c>
      <c r="Q1267">
        <f t="shared" si="115"/>
        <v>102</v>
      </c>
      <c r="R1267">
        <f t="shared" si="114"/>
        <v>107.98</v>
      </c>
      <c r="S1267" s="12">
        <f t="shared" si="116"/>
        <v>41950.29483796296</v>
      </c>
      <c r="T1267" s="12">
        <f t="shared" si="117"/>
        <v>41990.332638888889</v>
      </c>
      <c r="U1267">
        <f t="shared" si="118"/>
        <v>2014</v>
      </c>
      <c r="V1267" s="18">
        <f t="shared" si="119"/>
        <v>40.037800925925929</v>
      </c>
    </row>
    <row r="1268" spans="1:22" ht="60" x14ac:dyDescent="0.25">
      <c r="A1268">
        <v>1623</v>
      </c>
      <c r="B1268" s="3" t="s">
        <v>1624</v>
      </c>
      <c r="C1268" s="3" t="s">
        <v>5733</v>
      </c>
      <c r="D1268" s="6">
        <v>750</v>
      </c>
      <c r="E1268" s="8">
        <v>758</v>
      </c>
      <c r="F1268" t="s">
        <v>8218</v>
      </c>
      <c r="G1268" t="s">
        <v>8224</v>
      </c>
      <c r="H1268" t="s">
        <v>8246</v>
      </c>
      <c r="I1268">
        <v>1377621089</v>
      </c>
      <c r="J1268">
        <v>1372437089</v>
      </c>
      <c r="K1268" t="b">
        <v>0</v>
      </c>
      <c r="L1268">
        <v>18</v>
      </c>
      <c r="M1268" t="b">
        <v>1</v>
      </c>
      <c r="N1268" t="s">
        <v>8274</v>
      </c>
      <c r="O1268" t="s">
        <v>8323</v>
      </c>
      <c r="P1268" t="s">
        <v>8324</v>
      </c>
      <c r="Q1268">
        <f t="shared" si="115"/>
        <v>101</v>
      </c>
      <c r="R1268">
        <f t="shared" si="114"/>
        <v>42.11</v>
      </c>
      <c r="S1268" s="12">
        <f t="shared" si="116"/>
        <v>41453.688530092593</v>
      </c>
      <c r="T1268" s="12">
        <f t="shared" si="117"/>
        <v>41513.688530092593</v>
      </c>
      <c r="U1268">
        <f t="shared" si="118"/>
        <v>2013</v>
      </c>
      <c r="V1268" s="18">
        <f t="shared" si="119"/>
        <v>60</v>
      </c>
    </row>
    <row r="1269" spans="1:22" ht="45" x14ac:dyDescent="0.25">
      <c r="A1269">
        <v>1624</v>
      </c>
      <c r="B1269" s="3" t="s">
        <v>1625</v>
      </c>
      <c r="C1269" s="3" t="s">
        <v>5734</v>
      </c>
      <c r="D1269" s="6">
        <v>1000</v>
      </c>
      <c r="E1269" s="8">
        <v>1180</v>
      </c>
      <c r="F1269" t="s">
        <v>8218</v>
      </c>
      <c r="G1269" t="s">
        <v>8223</v>
      </c>
      <c r="H1269" t="s">
        <v>8245</v>
      </c>
      <c r="I1269">
        <v>1357721335</v>
      </c>
      <c r="J1269">
        <v>1354265335</v>
      </c>
      <c r="K1269" t="b">
        <v>0</v>
      </c>
      <c r="L1269">
        <v>25</v>
      </c>
      <c r="M1269" t="b">
        <v>1</v>
      </c>
      <c r="N1269" t="s">
        <v>8274</v>
      </c>
      <c r="O1269" t="s">
        <v>8323</v>
      </c>
      <c r="P1269" t="s">
        <v>8324</v>
      </c>
      <c r="Q1269">
        <f t="shared" si="115"/>
        <v>118</v>
      </c>
      <c r="R1269">
        <f t="shared" si="114"/>
        <v>47.2</v>
      </c>
      <c r="S1269" s="12">
        <f t="shared" si="116"/>
        <v>41243.367303240739</v>
      </c>
      <c r="T1269" s="12">
        <f t="shared" si="117"/>
        <v>41283.367303240739</v>
      </c>
      <c r="U1269">
        <f t="shared" si="118"/>
        <v>2012</v>
      </c>
      <c r="V1269" s="18">
        <f t="shared" si="119"/>
        <v>40</v>
      </c>
    </row>
    <row r="1270" spans="1:22" ht="60" x14ac:dyDescent="0.25">
      <c r="A1270">
        <v>1625</v>
      </c>
      <c r="B1270" s="3" t="s">
        <v>1626</v>
      </c>
      <c r="C1270" s="3" t="s">
        <v>5735</v>
      </c>
      <c r="D1270" s="6">
        <v>7500</v>
      </c>
      <c r="E1270" s="8">
        <v>11650</v>
      </c>
      <c r="F1270" t="s">
        <v>8218</v>
      </c>
      <c r="G1270" t="s">
        <v>8223</v>
      </c>
      <c r="H1270" t="s">
        <v>8245</v>
      </c>
      <c r="I1270">
        <v>1347382053</v>
      </c>
      <c r="J1270">
        <v>1344962853</v>
      </c>
      <c r="K1270" t="b">
        <v>0</v>
      </c>
      <c r="L1270">
        <v>104</v>
      </c>
      <c r="M1270" t="b">
        <v>1</v>
      </c>
      <c r="N1270" t="s">
        <v>8274</v>
      </c>
      <c r="O1270" t="s">
        <v>8323</v>
      </c>
      <c r="P1270" t="s">
        <v>8324</v>
      </c>
      <c r="Q1270">
        <f t="shared" si="115"/>
        <v>155</v>
      </c>
      <c r="R1270">
        <f t="shared" si="114"/>
        <v>112.02</v>
      </c>
      <c r="S1270" s="12">
        <f t="shared" si="116"/>
        <v>41135.699687500004</v>
      </c>
      <c r="T1270" s="12">
        <f t="shared" si="117"/>
        <v>41163.699687500004</v>
      </c>
      <c r="U1270">
        <f t="shared" si="118"/>
        <v>2012</v>
      </c>
      <c r="V1270" s="18">
        <f t="shared" si="119"/>
        <v>28</v>
      </c>
    </row>
    <row r="1271" spans="1:22" ht="45" x14ac:dyDescent="0.25">
      <c r="A1271">
        <v>1626</v>
      </c>
      <c r="B1271" s="3" t="s">
        <v>1627</v>
      </c>
      <c r="C1271" s="3" t="s">
        <v>5736</v>
      </c>
      <c r="D1271" s="6">
        <v>8000</v>
      </c>
      <c r="E1271" s="8">
        <v>8095</v>
      </c>
      <c r="F1271" t="s">
        <v>8218</v>
      </c>
      <c r="G1271" t="s">
        <v>8223</v>
      </c>
      <c r="H1271" t="s">
        <v>8245</v>
      </c>
      <c r="I1271">
        <v>1385932867</v>
      </c>
      <c r="J1271">
        <v>1383337267</v>
      </c>
      <c r="K1271" t="b">
        <v>0</v>
      </c>
      <c r="L1271">
        <v>108</v>
      </c>
      <c r="M1271" t="b">
        <v>1</v>
      </c>
      <c r="N1271" t="s">
        <v>8274</v>
      </c>
      <c r="O1271" t="s">
        <v>8323</v>
      </c>
      <c r="P1271" t="s">
        <v>8324</v>
      </c>
      <c r="Q1271">
        <f t="shared" si="115"/>
        <v>101</v>
      </c>
      <c r="R1271">
        <f t="shared" si="114"/>
        <v>74.95</v>
      </c>
      <c r="S1271" s="12">
        <f t="shared" si="116"/>
        <v>41579.847997685189</v>
      </c>
      <c r="T1271" s="12">
        <f t="shared" si="117"/>
        <v>41609.889664351853</v>
      </c>
      <c r="U1271">
        <f t="shared" si="118"/>
        <v>2013</v>
      </c>
      <c r="V1271" s="18">
        <f t="shared" si="119"/>
        <v>30.041666666666668</v>
      </c>
    </row>
    <row r="1272" spans="1:22" ht="60" x14ac:dyDescent="0.25">
      <c r="A1272">
        <v>1627</v>
      </c>
      <c r="B1272" s="3" t="s">
        <v>1628</v>
      </c>
      <c r="C1272" s="3" t="s">
        <v>5737</v>
      </c>
      <c r="D1272" s="6">
        <v>2000</v>
      </c>
      <c r="E1272" s="8">
        <v>2340</v>
      </c>
      <c r="F1272" t="s">
        <v>8218</v>
      </c>
      <c r="G1272" t="s">
        <v>8223</v>
      </c>
      <c r="H1272" t="s">
        <v>8245</v>
      </c>
      <c r="I1272">
        <v>1353905940</v>
      </c>
      <c r="J1272">
        <v>1351011489</v>
      </c>
      <c r="K1272" t="b">
        <v>0</v>
      </c>
      <c r="L1272">
        <v>38</v>
      </c>
      <c r="M1272" t="b">
        <v>1</v>
      </c>
      <c r="N1272" t="s">
        <v>8274</v>
      </c>
      <c r="O1272" t="s">
        <v>8323</v>
      </c>
      <c r="P1272" t="s">
        <v>8324</v>
      </c>
      <c r="Q1272">
        <f t="shared" si="115"/>
        <v>117</v>
      </c>
      <c r="R1272">
        <f t="shared" si="114"/>
        <v>61.58</v>
      </c>
      <c r="S1272" s="12">
        <f t="shared" si="116"/>
        <v>41205.707048611112</v>
      </c>
      <c r="T1272" s="12">
        <f t="shared" si="117"/>
        <v>41239.207638888889</v>
      </c>
      <c r="U1272">
        <f t="shared" si="118"/>
        <v>2012</v>
      </c>
      <c r="V1272" s="18">
        <f t="shared" si="119"/>
        <v>33.500590277777775</v>
      </c>
    </row>
    <row r="1273" spans="1:22" ht="30" x14ac:dyDescent="0.25">
      <c r="A1273">
        <v>1628</v>
      </c>
      <c r="B1273" s="3" t="s">
        <v>1629</v>
      </c>
      <c r="C1273" s="3" t="s">
        <v>5738</v>
      </c>
      <c r="D1273" s="6">
        <v>4000</v>
      </c>
      <c r="E1273" s="8">
        <v>4037</v>
      </c>
      <c r="F1273" t="s">
        <v>8218</v>
      </c>
      <c r="G1273" t="s">
        <v>8223</v>
      </c>
      <c r="H1273" t="s">
        <v>8245</v>
      </c>
      <c r="I1273">
        <v>1403026882</v>
      </c>
      <c r="J1273">
        <v>1400175682</v>
      </c>
      <c r="K1273" t="b">
        <v>0</v>
      </c>
      <c r="L1273">
        <v>88</v>
      </c>
      <c r="M1273" t="b">
        <v>1</v>
      </c>
      <c r="N1273" t="s">
        <v>8274</v>
      </c>
      <c r="O1273" t="s">
        <v>8323</v>
      </c>
      <c r="P1273" t="s">
        <v>8324</v>
      </c>
      <c r="Q1273">
        <f t="shared" si="115"/>
        <v>101</v>
      </c>
      <c r="R1273">
        <f t="shared" si="114"/>
        <v>45.88</v>
      </c>
      <c r="S1273" s="12">
        <f t="shared" si="116"/>
        <v>41774.737060185187</v>
      </c>
      <c r="T1273" s="12">
        <f t="shared" si="117"/>
        <v>41807.737060185187</v>
      </c>
      <c r="U1273">
        <f t="shared" si="118"/>
        <v>2014</v>
      </c>
      <c r="V1273" s="18">
        <f t="shared" si="119"/>
        <v>33</v>
      </c>
    </row>
    <row r="1274" spans="1:22" ht="30" x14ac:dyDescent="0.25">
      <c r="A1274">
        <v>1629</v>
      </c>
      <c r="B1274" s="3" t="s">
        <v>1630</v>
      </c>
      <c r="C1274" s="3" t="s">
        <v>5739</v>
      </c>
      <c r="D1274" s="6">
        <v>6000</v>
      </c>
      <c r="E1274" s="8">
        <v>6220</v>
      </c>
      <c r="F1274" t="s">
        <v>8218</v>
      </c>
      <c r="G1274" t="s">
        <v>8223</v>
      </c>
      <c r="H1274" t="s">
        <v>8245</v>
      </c>
      <c r="I1274">
        <v>1392929333</v>
      </c>
      <c r="J1274">
        <v>1389041333</v>
      </c>
      <c r="K1274" t="b">
        <v>0</v>
      </c>
      <c r="L1274">
        <v>82</v>
      </c>
      <c r="M1274" t="b">
        <v>1</v>
      </c>
      <c r="N1274" t="s">
        <v>8274</v>
      </c>
      <c r="O1274" t="s">
        <v>8323</v>
      </c>
      <c r="P1274" t="s">
        <v>8324</v>
      </c>
      <c r="Q1274">
        <f t="shared" si="115"/>
        <v>104</v>
      </c>
      <c r="R1274">
        <f t="shared" si="114"/>
        <v>75.849999999999994</v>
      </c>
      <c r="S1274" s="12">
        <f t="shared" si="116"/>
        <v>41645.867280092592</v>
      </c>
      <c r="T1274" s="12">
        <f t="shared" si="117"/>
        <v>41690.867280092592</v>
      </c>
      <c r="U1274">
        <f t="shared" si="118"/>
        <v>2014</v>
      </c>
      <c r="V1274" s="18">
        <f t="shared" si="119"/>
        <v>45</v>
      </c>
    </row>
    <row r="1275" spans="1:22" ht="60" x14ac:dyDescent="0.25">
      <c r="A1275">
        <v>1630</v>
      </c>
      <c r="B1275" s="3" t="s">
        <v>1631</v>
      </c>
      <c r="C1275" s="3" t="s">
        <v>5740</v>
      </c>
      <c r="D1275" s="6">
        <v>4000</v>
      </c>
      <c r="E1275" s="8">
        <v>10610</v>
      </c>
      <c r="F1275" t="s">
        <v>8218</v>
      </c>
      <c r="G1275" t="s">
        <v>8223</v>
      </c>
      <c r="H1275" t="s">
        <v>8245</v>
      </c>
      <c r="I1275">
        <v>1330671540</v>
      </c>
      <c r="J1275">
        <v>1328040375</v>
      </c>
      <c r="K1275" t="b">
        <v>0</v>
      </c>
      <c r="L1275">
        <v>126</v>
      </c>
      <c r="M1275" t="b">
        <v>1</v>
      </c>
      <c r="N1275" t="s">
        <v>8274</v>
      </c>
      <c r="O1275" t="s">
        <v>8323</v>
      </c>
      <c r="P1275" t="s">
        <v>8324</v>
      </c>
      <c r="Q1275">
        <f t="shared" si="115"/>
        <v>265</v>
      </c>
      <c r="R1275">
        <f t="shared" si="114"/>
        <v>84.21</v>
      </c>
      <c r="S1275" s="12">
        <f t="shared" si="116"/>
        <v>40939.837673611109</v>
      </c>
      <c r="T1275" s="12">
        <f t="shared" si="117"/>
        <v>40970.290972222225</v>
      </c>
      <c r="U1275">
        <f t="shared" si="118"/>
        <v>2012</v>
      </c>
      <c r="V1275" s="18">
        <f t="shared" si="119"/>
        <v>30.453298611111112</v>
      </c>
    </row>
    <row r="1276" spans="1:22" ht="60" x14ac:dyDescent="0.25">
      <c r="A1276">
        <v>1631</v>
      </c>
      <c r="B1276" s="3" t="s">
        <v>1632</v>
      </c>
      <c r="C1276" s="3" t="s">
        <v>5741</v>
      </c>
      <c r="D1276" s="6">
        <v>10000</v>
      </c>
      <c r="E1276" s="8">
        <v>15591</v>
      </c>
      <c r="F1276" t="s">
        <v>8218</v>
      </c>
      <c r="G1276" t="s">
        <v>8223</v>
      </c>
      <c r="H1276" t="s">
        <v>8245</v>
      </c>
      <c r="I1276">
        <v>1350074261</v>
      </c>
      <c r="J1276">
        <v>1347482261</v>
      </c>
      <c r="K1276" t="b">
        <v>0</v>
      </c>
      <c r="L1276">
        <v>133</v>
      </c>
      <c r="M1276" t="b">
        <v>1</v>
      </c>
      <c r="N1276" t="s">
        <v>8274</v>
      </c>
      <c r="O1276" t="s">
        <v>8323</v>
      </c>
      <c r="P1276" t="s">
        <v>8324</v>
      </c>
      <c r="Q1276">
        <f t="shared" si="115"/>
        <v>156</v>
      </c>
      <c r="R1276">
        <f t="shared" si="114"/>
        <v>117.23</v>
      </c>
      <c r="S1276" s="12">
        <f t="shared" si="116"/>
        <v>41164.859502314815</v>
      </c>
      <c r="T1276" s="12">
        <f t="shared" si="117"/>
        <v>41194.859502314815</v>
      </c>
      <c r="U1276">
        <f t="shared" si="118"/>
        <v>2012</v>
      </c>
      <c r="V1276" s="18">
        <f t="shared" si="119"/>
        <v>30</v>
      </c>
    </row>
    <row r="1277" spans="1:22" ht="60" x14ac:dyDescent="0.25">
      <c r="A1277">
        <v>1632</v>
      </c>
      <c r="B1277" s="3" t="s">
        <v>1633</v>
      </c>
      <c r="C1277" s="3" t="s">
        <v>5742</v>
      </c>
      <c r="D1277" s="6">
        <v>4000</v>
      </c>
      <c r="E1277" s="8">
        <v>4065</v>
      </c>
      <c r="F1277" t="s">
        <v>8218</v>
      </c>
      <c r="G1277" t="s">
        <v>8223</v>
      </c>
      <c r="H1277" t="s">
        <v>8245</v>
      </c>
      <c r="I1277">
        <v>1316851854</v>
      </c>
      <c r="J1277">
        <v>1311667854</v>
      </c>
      <c r="K1277" t="b">
        <v>0</v>
      </c>
      <c r="L1277">
        <v>47</v>
      </c>
      <c r="M1277" t="b">
        <v>1</v>
      </c>
      <c r="N1277" t="s">
        <v>8274</v>
      </c>
      <c r="O1277" t="s">
        <v>8323</v>
      </c>
      <c r="P1277" t="s">
        <v>8324</v>
      </c>
      <c r="Q1277">
        <f t="shared" si="115"/>
        <v>102</v>
      </c>
      <c r="R1277">
        <f t="shared" si="114"/>
        <v>86.49</v>
      </c>
      <c r="S1277" s="12">
        <f t="shared" si="116"/>
        <v>40750.340902777774</v>
      </c>
      <c r="T1277" s="12">
        <f t="shared" si="117"/>
        <v>40810.340902777774</v>
      </c>
      <c r="U1277">
        <f t="shared" si="118"/>
        <v>2011</v>
      </c>
      <c r="V1277" s="18">
        <f t="shared" si="119"/>
        <v>60</v>
      </c>
    </row>
    <row r="1278" spans="1:22" ht="60" x14ac:dyDescent="0.25">
      <c r="A1278">
        <v>1633</v>
      </c>
      <c r="B1278" s="3" t="s">
        <v>1634</v>
      </c>
      <c r="C1278" s="3" t="s">
        <v>5743</v>
      </c>
      <c r="D1278" s="6">
        <v>10000</v>
      </c>
      <c r="E1278" s="8">
        <v>10000</v>
      </c>
      <c r="F1278" t="s">
        <v>8218</v>
      </c>
      <c r="G1278" t="s">
        <v>8223</v>
      </c>
      <c r="H1278" t="s">
        <v>8245</v>
      </c>
      <c r="I1278">
        <v>1326690000</v>
      </c>
      <c r="J1278">
        <v>1324329156</v>
      </c>
      <c r="K1278" t="b">
        <v>0</v>
      </c>
      <c r="L1278">
        <v>58</v>
      </c>
      <c r="M1278" t="b">
        <v>1</v>
      </c>
      <c r="N1278" t="s">
        <v>8274</v>
      </c>
      <c r="O1278" t="s">
        <v>8323</v>
      </c>
      <c r="P1278" t="s">
        <v>8324</v>
      </c>
      <c r="Q1278">
        <f t="shared" si="115"/>
        <v>100</v>
      </c>
      <c r="R1278">
        <f t="shared" si="114"/>
        <v>172.41</v>
      </c>
      <c r="S1278" s="12">
        <f t="shared" si="116"/>
        <v>40896.883750000001</v>
      </c>
      <c r="T1278" s="12">
        <f t="shared" si="117"/>
        <v>40924.208333333336</v>
      </c>
      <c r="U1278">
        <f t="shared" si="118"/>
        <v>2011</v>
      </c>
      <c r="V1278" s="18">
        <f t="shared" si="119"/>
        <v>27.324583333333337</v>
      </c>
    </row>
    <row r="1279" spans="1:22" ht="45" x14ac:dyDescent="0.25">
      <c r="A1279">
        <v>1634</v>
      </c>
      <c r="B1279" s="3" t="s">
        <v>1635</v>
      </c>
      <c r="C1279" s="3" t="s">
        <v>5744</v>
      </c>
      <c r="D1279" s="6">
        <v>2000</v>
      </c>
      <c r="E1279" s="8">
        <v>2010</v>
      </c>
      <c r="F1279" t="s">
        <v>8218</v>
      </c>
      <c r="G1279" t="s">
        <v>8223</v>
      </c>
      <c r="H1279" t="s">
        <v>8245</v>
      </c>
      <c r="I1279">
        <v>1306994340</v>
      </c>
      <c r="J1279">
        <v>1303706001</v>
      </c>
      <c r="K1279" t="b">
        <v>0</v>
      </c>
      <c r="L1279">
        <v>32</v>
      </c>
      <c r="M1279" t="b">
        <v>1</v>
      </c>
      <c r="N1279" t="s">
        <v>8274</v>
      </c>
      <c r="O1279" t="s">
        <v>8323</v>
      </c>
      <c r="P1279" t="s">
        <v>8324</v>
      </c>
      <c r="Q1279">
        <f t="shared" si="115"/>
        <v>101</v>
      </c>
      <c r="R1279">
        <f t="shared" si="114"/>
        <v>62.81</v>
      </c>
      <c r="S1279" s="12">
        <f t="shared" si="116"/>
        <v>40658.189826388887</v>
      </c>
      <c r="T1279" s="12">
        <f t="shared" si="117"/>
        <v>40696.249305555553</v>
      </c>
      <c r="U1279">
        <f t="shared" si="118"/>
        <v>2011</v>
      </c>
      <c r="V1279" s="18">
        <f t="shared" si="119"/>
        <v>38.059479166666669</v>
      </c>
    </row>
    <row r="1280" spans="1:22" ht="60" x14ac:dyDescent="0.25">
      <c r="A1280">
        <v>1635</v>
      </c>
      <c r="B1280" s="3" t="s">
        <v>1636</v>
      </c>
      <c r="C1280" s="3" t="s">
        <v>5745</v>
      </c>
      <c r="D1280" s="6">
        <v>2000</v>
      </c>
      <c r="E1280" s="8">
        <v>2506</v>
      </c>
      <c r="F1280" t="s">
        <v>8218</v>
      </c>
      <c r="G1280" t="s">
        <v>8223</v>
      </c>
      <c r="H1280" t="s">
        <v>8245</v>
      </c>
      <c r="I1280">
        <v>1468270261</v>
      </c>
      <c r="J1280">
        <v>1463086261</v>
      </c>
      <c r="K1280" t="b">
        <v>0</v>
      </c>
      <c r="L1280">
        <v>37</v>
      </c>
      <c r="M1280" t="b">
        <v>1</v>
      </c>
      <c r="N1280" t="s">
        <v>8274</v>
      </c>
      <c r="O1280" t="s">
        <v>8323</v>
      </c>
      <c r="P1280" t="s">
        <v>8324</v>
      </c>
      <c r="Q1280">
        <f t="shared" si="115"/>
        <v>125</v>
      </c>
      <c r="R1280">
        <f t="shared" si="114"/>
        <v>67.73</v>
      </c>
      <c r="S1280" s="12">
        <f t="shared" si="116"/>
        <v>42502.868761574078</v>
      </c>
      <c r="T1280" s="12">
        <f t="shared" si="117"/>
        <v>42562.868761574078</v>
      </c>
      <c r="U1280">
        <f t="shared" si="118"/>
        <v>2016</v>
      </c>
      <c r="V1280" s="18">
        <f t="shared" si="119"/>
        <v>60</v>
      </c>
    </row>
    <row r="1281" spans="1:22" ht="45" x14ac:dyDescent="0.25">
      <c r="A1281">
        <v>1636</v>
      </c>
      <c r="B1281" s="3" t="s">
        <v>1637</v>
      </c>
      <c r="C1281" s="3" t="s">
        <v>5746</v>
      </c>
      <c r="D1281" s="6">
        <v>4500</v>
      </c>
      <c r="E1281" s="8">
        <v>4660</v>
      </c>
      <c r="F1281" t="s">
        <v>8218</v>
      </c>
      <c r="G1281" t="s">
        <v>8223</v>
      </c>
      <c r="H1281" t="s">
        <v>8245</v>
      </c>
      <c r="I1281">
        <v>1307851200</v>
      </c>
      <c r="J1281">
        <v>1304129088</v>
      </c>
      <c r="K1281" t="b">
        <v>0</v>
      </c>
      <c r="L1281">
        <v>87</v>
      </c>
      <c r="M1281" t="b">
        <v>1</v>
      </c>
      <c r="N1281" t="s">
        <v>8274</v>
      </c>
      <c r="O1281" t="s">
        <v>8323</v>
      </c>
      <c r="P1281" t="s">
        <v>8324</v>
      </c>
      <c r="Q1281">
        <f t="shared" si="115"/>
        <v>104</v>
      </c>
      <c r="R1281">
        <f t="shared" si="114"/>
        <v>53.56</v>
      </c>
      <c r="S1281" s="12">
        <f t="shared" si="116"/>
        <v>40663.08666666667</v>
      </c>
      <c r="T1281" s="12">
        <f t="shared" si="117"/>
        <v>40706.166666666664</v>
      </c>
      <c r="U1281">
        <f t="shared" si="118"/>
        <v>2011</v>
      </c>
      <c r="V1281" s="18">
        <f t="shared" si="119"/>
        <v>43.079999999999991</v>
      </c>
    </row>
    <row r="1282" spans="1:22" ht="45" x14ac:dyDescent="0.25">
      <c r="A1282">
        <v>1637</v>
      </c>
      <c r="B1282" s="3" t="s">
        <v>1638</v>
      </c>
      <c r="C1282" s="3" t="s">
        <v>5747</v>
      </c>
      <c r="D1282" s="6">
        <v>500</v>
      </c>
      <c r="E1282" s="8">
        <v>519</v>
      </c>
      <c r="F1282" t="s">
        <v>8218</v>
      </c>
      <c r="G1282" t="s">
        <v>8223</v>
      </c>
      <c r="H1282" t="s">
        <v>8245</v>
      </c>
      <c r="I1282">
        <v>1262302740</v>
      </c>
      <c r="J1282">
        <v>1257444140</v>
      </c>
      <c r="K1282" t="b">
        <v>0</v>
      </c>
      <c r="L1282">
        <v>15</v>
      </c>
      <c r="M1282" t="b">
        <v>1</v>
      </c>
      <c r="N1282" t="s">
        <v>8274</v>
      </c>
      <c r="O1282" t="s">
        <v>8323</v>
      </c>
      <c r="P1282" t="s">
        <v>8324</v>
      </c>
      <c r="Q1282">
        <f t="shared" si="115"/>
        <v>104</v>
      </c>
      <c r="R1282">
        <f t="shared" ref="R1282:R1345" si="120">IFERROR(ROUND(E1282/L1282,2),0)</f>
        <v>34.6</v>
      </c>
      <c r="S1282" s="12">
        <f t="shared" si="116"/>
        <v>40122.751620370371</v>
      </c>
      <c r="T1282" s="12">
        <f t="shared" si="117"/>
        <v>40178.98541666667</v>
      </c>
      <c r="U1282">
        <f t="shared" si="118"/>
        <v>2009</v>
      </c>
      <c r="V1282" s="18">
        <f t="shared" si="119"/>
        <v>56.233796296296298</v>
      </c>
    </row>
    <row r="1283" spans="1:22" ht="30" x14ac:dyDescent="0.25">
      <c r="A1283">
        <v>1638</v>
      </c>
      <c r="B1283" s="3" t="s">
        <v>1639</v>
      </c>
      <c r="C1283" s="3" t="s">
        <v>5748</v>
      </c>
      <c r="D1283" s="6">
        <v>1000</v>
      </c>
      <c r="E1283" s="8">
        <v>1050</v>
      </c>
      <c r="F1283" t="s">
        <v>8218</v>
      </c>
      <c r="G1283" t="s">
        <v>8223</v>
      </c>
      <c r="H1283" t="s">
        <v>8245</v>
      </c>
      <c r="I1283">
        <v>1362086700</v>
      </c>
      <c r="J1283">
        <v>1358180968</v>
      </c>
      <c r="K1283" t="b">
        <v>0</v>
      </c>
      <c r="L1283">
        <v>27</v>
      </c>
      <c r="M1283" t="b">
        <v>1</v>
      </c>
      <c r="N1283" t="s">
        <v>8274</v>
      </c>
      <c r="O1283" t="s">
        <v>8323</v>
      </c>
      <c r="P1283" t="s">
        <v>8324</v>
      </c>
      <c r="Q1283">
        <f t="shared" ref="Q1283:Q1346" si="121">ROUND(E1283/D1283*100,0)</f>
        <v>105</v>
      </c>
      <c r="R1283">
        <f t="shared" si="120"/>
        <v>38.89</v>
      </c>
      <c r="S1283" s="12">
        <f t="shared" ref="S1283:S1346" si="122">(((J1283/60)/60)/24)+DATE(1970,1,1)</f>
        <v>41288.68712962963</v>
      </c>
      <c r="T1283" s="12">
        <f t="shared" ref="T1283:T1346" si="123">(((I1283/60)/60)/24)+DATE(1970,1,1)</f>
        <v>41333.892361111109</v>
      </c>
      <c r="U1283">
        <f t="shared" ref="U1283:U1346" si="124">YEAR(S1283)</f>
        <v>2013</v>
      </c>
      <c r="V1283" s="18">
        <f t="shared" ref="V1283:V1346" si="125">(I1283-J1283)/60/60/24</f>
        <v>45.205231481481484</v>
      </c>
    </row>
    <row r="1284" spans="1:22" ht="60" x14ac:dyDescent="0.25">
      <c r="A1284">
        <v>1639</v>
      </c>
      <c r="B1284" s="3" t="s">
        <v>1640</v>
      </c>
      <c r="C1284" s="3" t="s">
        <v>5749</v>
      </c>
      <c r="D1284" s="6">
        <v>1800</v>
      </c>
      <c r="E1284" s="8">
        <v>1800</v>
      </c>
      <c r="F1284" t="s">
        <v>8218</v>
      </c>
      <c r="G1284" t="s">
        <v>8223</v>
      </c>
      <c r="H1284" t="s">
        <v>8245</v>
      </c>
      <c r="I1284">
        <v>1330789165</v>
      </c>
      <c r="J1284">
        <v>1328197165</v>
      </c>
      <c r="K1284" t="b">
        <v>0</v>
      </c>
      <c r="L1284">
        <v>19</v>
      </c>
      <c r="M1284" t="b">
        <v>1</v>
      </c>
      <c r="N1284" t="s">
        <v>8274</v>
      </c>
      <c r="O1284" t="s">
        <v>8323</v>
      </c>
      <c r="P1284" t="s">
        <v>8324</v>
      </c>
      <c r="Q1284">
        <f t="shared" si="121"/>
        <v>100</v>
      </c>
      <c r="R1284">
        <f t="shared" si="120"/>
        <v>94.74</v>
      </c>
      <c r="S1284" s="12">
        <f t="shared" si="122"/>
        <v>40941.652372685188</v>
      </c>
      <c r="T1284" s="12">
        <f t="shared" si="123"/>
        <v>40971.652372685188</v>
      </c>
      <c r="U1284">
        <f t="shared" si="124"/>
        <v>2012</v>
      </c>
      <c r="V1284" s="18">
        <f t="shared" si="125"/>
        <v>30</v>
      </c>
    </row>
    <row r="1285" spans="1:22" ht="60" x14ac:dyDescent="0.25">
      <c r="A1285">
        <v>1640</v>
      </c>
      <c r="B1285" s="3" t="s">
        <v>1641</v>
      </c>
      <c r="C1285" s="3" t="s">
        <v>5750</v>
      </c>
      <c r="D1285" s="6">
        <v>400</v>
      </c>
      <c r="E1285" s="8">
        <v>679.44</v>
      </c>
      <c r="F1285" t="s">
        <v>8218</v>
      </c>
      <c r="G1285" t="s">
        <v>8223</v>
      </c>
      <c r="H1285" t="s">
        <v>8245</v>
      </c>
      <c r="I1285">
        <v>1280800740</v>
      </c>
      <c r="J1285">
        <v>1279603955</v>
      </c>
      <c r="K1285" t="b">
        <v>0</v>
      </c>
      <c r="L1285">
        <v>17</v>
      </c>
      <c r="M1285" t="b">
        <v>1</v>
      </c>
      <c r="N1285" t="s">
        <v>8274</v>
      </c>
      <c r="O1285" t="s">
        <v>8323</v>
      </c>
      <c r="P1285" t="s">
        <v>8324</v>
      </c>
      <c r="Q1285">
        <f t="shared" si="121"/>
        <v>170</v>
      </c>
      <c r="R1285">
        <f t="shared" si="120"/>
        <v>39.97</v>
      </c>
      <c r="S1285" s="12">
        <f t="shared" si="122"/>
        <v>40379.23096064815</v>
      </c>
      <c r="T1285" s="12">
        <f t="shared" si="123"/>
        <v>40393.082638888889</v>
      </c>
      <c r="U1285">
        <f t="shared" si="124"/>
        <v>2010</v>
      </c>
      <c r="V1285" s="18">
        <f t="shared" si="125"/>
        <v>13.851678240740741</v>
      </c>
    </row>
    <row r="1286" spans="1:22" ht="30" x14ac:dyDescent="0.25">
      <c r="A1286">
        <v>1641</v>
      </c>
      <c r="B1286" s="3" t="s">
        <v>1642</v>
      </c>
      <c r="C1286" s="3" t="s">
        <v>5751</v>
      </c>
      <c r="D1286" s="6">
        <v>2500</v>
      </c>
      <c r="E1286" s="8">
        <v>2535</v>
      </c>
      <c r="F1286" t="s">
        <v>8218</v>
      </c>
      <c r="G1286" t="s">
        <v>8223</v>
      </c>
      <c r="H1286" t="s">
        <v>8245</v>
      </c>
      <c r="I1286">
        <v>1418998744</v>
      </c>
      <c r="J1286">
        <v>1416406744</v>
      </c>
      <c r="K1286" t="b">
        <v>0</v>
      </c>
      <c r="L1286">
        <v>26</v>
      </c>
      <c r="M1286" t="b">
        <v>1</v>
      </c>
      <c r="N1286" t="s">
        <v>8290</v>
      </c>
      <c r="O1286" t="s">
        <v>8323</v>
      </c>
      <c r="P1286" t="s">
        <v>8344</v>
      </c>
      <c r="Q1286">
        <f t="shared" si="121"/>
        <v>101</v>
      </c>
      <c r="R1286">
        <f t="shared" si="120"/>
        <v>97.5</v>
      </c>
      <c r="S1286" s="12">
        <f t="shared" si="122"/>
        <v>41962.596574074079</v>
      </c>
      <c r="T1286" s="12">
        <f t="shared" si="123"/>
        <v>41992.596574074079</v>
      </c>
      <c r="U1286">
        <f t="shared" si="124"/>
        <v>2014</v>
      </c>
      <c r="V1286" s="18">
        <f t="shared" si="125"/>
        <v>30</v>
      </c>
    </row>
    <row r="1287" spans="1:22" ht="45" x14ac:dyDescent="0.25">
      <c r="A1287">
        <v>1642</v>
      </c>
      <c r="B1287" s="3" t="s">
        <v>1643</v>
      </c>
      <c r="C1287" s="3" t="s">
        <v>5752</v>
      </c>
      <c r="D1287" s="6">
        <v>1200</v>
      </c>
      <c r="E1287" s="8">
        <v>1200</v>
      </c>
      <c r="F1287" t="s">
        <v>8218</v>
      </c>
      <c r="G1287" t="s">
        <v>8223</v>
      </c>
      <c r="H1287" t="s">
        <v>8245</v>
      </c>
      <c r="I1287">
        <v>1308011727</v>
      </c>
      <c r="J1287">
        <v>1306283727</v>
      </c>
      <c r="K1287" t="b">
        <v>0</v>
      </c>
      <c r="L1287">
        <v>28</v>
      </c>
      <c r="M1287" t="b">
        <v>1</v>
      </c>
      <c r="N1287" t="s">
        <v>8290</v>
      </c>
      <c r="O1287" t="s">
        <v>8323</v>
      </c>
      <c r="P1287" t="s">
        <v>8344</v>
      </c>
      <c r="Q1287">
        <f t="shared" si="121"/>
        <v>100</v>
      </c>
      <c r="R1287">
        <f t="shared" si="120"/>
        <v>42.86</v>
      </c>
      <c r="S1287" s="12">
        <f t="shared" si="122"/>
        <v>40688.024618055555</v>
      </c>
      <c r="T1287" s="12">
        <f t="shared" si="123"/>
        <v>40708.024618055555</v>
      </c>
      <c r="U1287">
        <f t="shared" si="124"/>
        <v>2011</v>
      </c>
      <c r="V1287" s="18">
        <f t="shared" si="125"/>
        <v>20</v>
      </c>
    </row>
    <row r="1288" spans="1:22" ht="30" x14ac:dyDescent="0.25">
      <c r="A1288">
        <v>1643</v>
      </c>
      <c r="B1288" s="3" t="s">
        <v>1644</v>
      </c>
      <c r="C1288" s="3" t="s">
        <v>5753</v>
      </c>
      <c r="D1288" s="6">
        <v>5000</v>
      </c>
      <c r="E1288" s="8">
        <v>6235</v>
      </c>
      <c r="F1288" t="s">
        <v>8218</v>
      </c>
      <c r="G1288" t="s">
        <v>8223</v>
      </c>
      <c r="H1288" t="s">
        <v>8245</v>
      </c>
      <c r="I1288">
        <v>1348516012</v>
      </c>
      <c r="J1288">
        <v>1345924012</v>
      </c>
      <c r="K1288" t="b">
        <v>0</v>
      </c>
      <c r="L1288">
        <v>37</v>
      </c>
      <c r="M1288" t="b">
        <v>1</v>
      </c>
      <c r="N1288" t="s">
        <v>8290</v>
      </c>
      <c r="O1288" t="s">
        <v>8323</v>
      </c>
      <c r="P1288" t="s">
        <v>8344</v>
      </c>
      <c r="Q1288">
        <f t="shared" si="121"/>
        <v>125</v>
      </c>
      <c r="R1288">
        <f t="shared" si="120"/>
        <v>168.51</v>
      </c>
      <c r="S1288" s="12">
        <f t="shared" si="122"/>
        <v>41146.824212962965</v>
      </c>
      <c r="T1288" s="12">
        <f t="shared" si="123"/>
        <v>41176.824212962965</v>
      </c>
      <c r="U1288">
        <f t="shared" si="124"/>
        <v>2012</v>
      </c>
      <c r="V1288" s="18">
        <f t="shared" si="125"/>
        <v>30</v>
      </c>
    </row>
    <row r="1289" spans="1:22" ht="60" x14ac:dyDescent="0.25">
      <c r="A1289">
        <v>1644</v>
      </c>
      <c r="B1289" s="3" t="s">
        <v>1645</v>
      </c>
      <c r="C1289" s="3" t="s">
        <v>5754</v>
      </c>
      <c r="D1289" s="6">
        <v>10000</v>
      </c>
      <c r="E1289" s="8">
        <v>10950</v>
      </c>
      <c r="F1289" t="s">
        <v>8218</v>
      </c>
      <c r="G1289" t="s">
        <v>8223</v>
      </c>
      <c r="H1289" t="s">
        <v>8245</v>
      </c>
      <c r="I1289">
        <v>1353551160</v>
      </c>
      <c r="J1289">
        <v>1348363560</v>
      </c>
      <c r="K1289" t="b">
        <v>0</v>
      </c>
      <c r="L1289">
        <v>128</v>
      </c>
      <c r="M1289" t="b">
        <v>1</v>
      </c>
      <c r="N1289" t="s">
        <v>8290</v>
      </c>
      <c r="O1289" t="s">
        <v>8323</v>
      </c>
      <c r="P1289" t="s">
        <v>8344</v>
      </c>
      <c r="Q1289">
        <f t="shared" si="121"/>
        <v>110</v>
      </c>
      <c r="R1289">
        <f t="shared" si="120"/>
        <v>85.55</v>
      </c>
      <c r="S1289" s="12">
        <f t="shared" si="122"/>
        <v>41175.05972222222</v>
      </c>
      <c r="T1289" s="12">
        <f t="shared" si="123"/>
        <v>41235.101388888892</v>
      </c>
      <c r="U1289">
        <f t="shared" si="124"/>
        <v>2012</v>
      </c>
      <c r="V1289" s="18">
        <f t="shared" si="125"/>
        <v>60.041666666666664</v>
      </c>
    </row>
    <row r="1290" spans="1:22" ht="45" x14ac:dyDescent="0.25">
      <c r="A1290">
        <v>1645</v>
      </c>
      <c r="B1290" s="3" t="s">
        <v>1646</v>
      </c>
      <c r="C1290" s="3" t="s">
        <v>5755</v>
      </c>
      <c r="D1290" s="6">
        <v>5000</v>
      </c>
      <c r="E1290" s="8">
        <v>5540</v>
      </c>
      <c r="F1290" t="s">
        <v>8218</v>
      </c>
      <c r="G1290" t="s">
        <v>8223</v>
      </c>
      <c r="H1290" t="s">
        <v>8245</v>
      </c>
      <c r="I1290">
        <v>1379515740</v>
      </c>
      <c r="J1290">
        <v>1378306140</v>
      </c>
      <c r="K1290" t="b">
        <v>0</v>
      </c>
      <c r="L1290">
        <v>10</v>
      </c>
      <c r="M1290" t="b">
        <v>1</v>
      </c>
      <c r="N1290" t="s">
        <v>8290</v>
      </c>
      <c r="O1290" t="s">
        <v>8323</v>
      </c>
      <c r="P1290" t="s">
        <v>8344</v>
      </c>
      <c r="Q1290">
        <f t="shared" si="121"/>
        <v>111</v>
      </c>
      <c r="R1290">
        <f t="shared" si="120"/>
        <v>554</v>
      </c>
      <c r="S1290" s="12">
        <f t="shared" si="122"/>
        <v>41521.617361111108</v>
      </c>
      <c r="T1290" s="12">
        <f t="shared" si="123"/>
        <v>41535.617361111108</v>
      </c>
      <c r="U1290">
        <f t="shared" si="124"/>
        <v>2013</v>
      </c>
      <c r="V1290" s="18">
        <f t="shared" si="125"/>
        <v>14</v>
      </c>
    </row>
    <row r="1291" spans="1:22" ht="60" x14ac:dyDescent="0.25">
      <c r="A1291">
        <v>1646</v>
      </c>
      <c r="B1291" s="3" t="s">
        <v>1647</v>
      </c>
      <c r="C1291" s="3" t="s">
        <v>5756</v>
      </c>
      <c r="D1291" s="6">
        <v>2000</v>
      </c>
      <c r="E1291" s="8">
        <v>2204</v>
      </c>
      <c r="F1291" t="s">
        <v>8218</v>
      </c>
      <c r="G1291" t="s">
        <v>8224</v>
      </c>
      <c r="H1291" t="s">
        <v>8246</v>
      </c>
      <c r="I1291">
        <v>1408039860</v>
      </c>
      <c r="J1291">
        <v>1405248503</v>
      </c>
      <c r="K1291" t="b">
        <v>0</v>
      </c>
      <c r="L1291">
        <v>83</v>
      </c>
      <c r="M1291" t="b">
        <v>1</v>
      </c>
      <c r="N1291" t="s">
        <v>8290</v>
      </c>
      <c r="O1291" t="s">
        <v>8323</v>
      </c>
      <c r="P1291" t="s">
        <v>8344</v>
      </c>
      <c r="Q1291">
        <f t="shared" si="121"/>
        <v>110</v>
      </c>
      <c r="R1291">
        <f t="shared" si="120"/>
        <v>26.55</v>
      </c>
      <c r="S1291" s="12">
        <f t="shared" si="122"/>
        <v>41833.450266203705</v>
      </c>
      <c r="T1291" s="12">
        <f t="shared" si="123"/>
        <v>41865.757638888892</v>
      </c>
      <c r="U1291">
        <f t="shared" si="124"/>
        <v>2014</v>
      </c>
      <c r="V1291" s="18">
        <f t="shared" si="125"/>
        <v>32.307372685185186</v>
      </c>
    </row>
    <row r="1292" spans="1:22" ht="45" x14ac:dyDescent="0.25">
      <c r="A1292">
        <v>1647</v>
      </c>
      <c r="B1292" s="3" t="s">
        <v>1648</v>
      </c>
      <c r="C1292" s="3" t="s">
        <v>5757</v>
      </c>
      <c r="D1292" s="6">
        <v>5000</v>
      </c>
      <c r="E1292" s="8">
        <v>5236</v>
      </c>
      <c r="F1292" t="s">
        <v>8218</v>
      </c>
      <c r="G1292" t="s">
        <v>8223</v>
      </c>
      <c r="H1292" t="s">
        <v>8245</v>
      </c>
      <c r="I1292">
        <v>1339235377</v>
      </c>
      <c r="J1292">
        <v>1336643377</v>
      </c>
      <c r="K1292" t="b">
        <v>0</v>
      </c>
      <c r="L1292">
        <v>46</v>
      </c>
      <c r="M1292" t="b">
        <v>1</v>
      </c>
      <c r="N1292" t="s">
        <v>8290</v>
      </c>
      <c r="O1292" t="s">
        <v>8323</v>
      </c>
      <c r="P1292" t="s">
        <v>8344</v>
      </c>
      <c r="Q1292">
        <f t="shared" si="121"/>
        <v>105</v>
      </c>
      <c r="R1292">
        <f t="shared" si="120"/>
        <v>113.83</v>
      </c>
      <c r="S1292" s="12">
        <f t="shared" si="122"/>
        <v>41039.409456018519</v>
      </c>
      <c r="T1292" s="12">
        <f t="shared" si="123"/>
        <v>41069.409456018519</v>
      </c>
      <c r="U1292">
        <f t="shared" si="124"/>
        <v>2012</v>
      </c>
      <c r="V1292" s="18">
        <f t="shared" si="125"/>
        <v>30</v>
      </c>
    </row>
    <row r="1293" spans="1:22" ht="45" x14ac:dyDescent="0.25">
      <c r="A1293">
        <v>1648</v>
      </c>
      <c r="B1293" s="3" t="s">
        <v>1649</v>
      </c>
      <c r="C1293" s="3" t="s">
        <v>5758</v>
      </c>
      <c r="D1293" s="6">
        <v>2300</v>
      </c>
      <c r="E1293" s="8">
        <v>2881</v>
      </c>
      <c r="F1293" t="s">
        <v>8218</v>
      </c>
      <c r="G1293" t="s">
        <v>8223</v>
      </c>
      <c r="H1293" t="s">
        <v>8245</v>
      </c>
      <c r="I1293">
        <v>1300636482</v>
      </c>
      <c r="J1293">
        <v>1298048082</v>
      </c>
      <c r="K1293" t="b">
        <v>0</v>
      </c>
      <c r="L1293">
        <v>90</v>
      </c>
      <c r="M1293" t="b">
        <v>1</v>
      </c>
      <c r="N1293" t="s">
        <v>8290</v>
      </c>
      <c r="O1293" t="s">
        <v>8323</v>
      </c>
      <c r="P1293" t="s">
        <v>8344</v>
      </c>
      <c r="Q1293">
        <f t="shared" si="121"/>
        <v>125</v>
      </c>
      <c r="R1293">
        <f t="shared" si="120"/>
        <v>32.01</v>
      </c>
      <c r="S1293" s="12">
        <f t="shared" si="122"/>
        <v>40592.704652777778</v>
      </c>
      <c r="T1293" s="12">
        <f t="shared" si="123"/>
        <v>40622.662986111114</v>
      </c>
      <c r="U1293">
        <f t="shared" si="124"/>
        <v>2011</v>
      </c>
      <c r="V1293" s="18">
        <f t="shared" si="125"/>
        <v>29.958333333333332</v>
      </c>
    </row>
    <row r="1294" spans="1:22" ht="60" x14ac:dyDescent="0.25">
      <c r="A1294">
        <v>1649</v>
      </c>
      <c r="B1294" s="3" t="s">
        <v>1650</v>
      </c>
      <c r="C1294" s="3" t="s">
        <v>5759</v>
      </c>
      <c r="D1294" s="6">
        <v>3800</v>
      </c>
      <c r="E1294" s="8">
        <v>3822.33</v>
      </c>
      <c r="F1294" t="s">
        <v>8218</v>
      </c>
      <c r="G1294" t="s">
        <v>8223</v>
      </c>
      <c r="H1294" t="s">
        <v>8245</v>
      </c>
      <c r="I1294">
        <v>1400862355</v>
      </c>
      <c r="J1294">
        <v>1396974355</v>
      </c>
      <c r="K1294" t="b">
        <v>0</v>
      </c>
      <c r="L1294">
        <v>81</v>
      </c>
      <c r="M1294" t="b">
        <v>1</v>
      </c>
      <c r="N1294" t="s">
        <v>8290</v>
      </c>
      <c r="O1294" t="s">
        <v>8323</v>
      </c>
      <c r="P1294" t="s">
        <v>8344</v>
      </c>
      <c r="Q1294">
        <f t="shared" si="121"/>
        <v>101</v>
      </c>
      <c r="R1294">
        <f t="shared" si="120"/>
        <v>47.19</v>
      </c>
      <c r="S1294" s="12">
        <f t="shared" si="122"/>
        <v>41737.684664351851</v>
      </c>
      <c r="T1294" s="12">
        <f t="shared" si="123"/>
        <v>41782.684664351851</v>
      </c>
      <c r="U1294">
        <f t="shared" si="124"/>
        <v>2014</v>
      </c>
      <c r="V1294" s="18">
        <f t="shared" si="125"/>
        <v>45</v>
      </c>
    </row>
    <row r="1295" spans="1:22" ht="45" x14ac:dyDescent="0.25">
      <c r="A1295">
        <v>1650</v>
      </c>
      <c r="B1295" s="3" t="s">
        <v>1651</v>
      </c>
      <c r="C1295" s="3" t="s">
        <v>5760</v>
      </c>
      <c r="D1295" s="6">
        <v>2000</v>
      </c>
      <c r="E1295" s="8">
        <v>2831</v>
      </c>
      <c r="F1295" t="s">
        <v>8218</v>
      </c>
      <c r="G1295" t="s">
        <v>8223</v>
      </c>
      <c r="H1295" t="s">
        <v>8245</v>
      </c>
      <c r="I1295">
        <v>1381314437</v>
      </c>
      <c r="J1295">
        <v>1378722437</v>
      </c>
      <c r="K1295" t="b">
        <v>0</v>
      </c>
      <c r="L1295">
        <v>32</v>
      </c>
      <c r="M1295" t="b">
        <v>1</v>
      </c>
      <c r="N1295" t="s">
        <v>8290</v>
      </c>
      <c r="O1295" t="s">
        <v>8323</v>
      </c>
      <c r="P1295" t="s">
        <v>8344</v>
      </c>
      <c r="Q1295">
        <f t="shared" si="121"/>
        <v>142</v>
      </c>
      <c r="R1295">
        <f t="shared" si="120"/>
        <v>88.47</v>
      </c>
      <c r="S1295" s="12">
        <f t="shared" si="122"/>
        <v>41526.435613425929</v>
      </c>
      <c r="T1295" s="12">
        <f t="shared" si="123"/>
        <v>41556.435613425929</v>
      </c>
      <c r="U1295">
        <f t="shared" si="124"/>
        <v>2013</v>
      </c>
      <c r="V1295" s="18">
        <f t="shared" si="125"/>
        <v>30</v>
      </c>
    </row>
    <row r="1296" spans="1:22" ht="60" x14ac:dyDescent="0.25">
      <c r="A1296">
        <v>1651</v>
      </c>
      <c r="B1296" s="3" t="s">
        <v>1652</v>
      </c>
      <c r="C1296" s="3" t="s">
        <v>5761</v>
      </c>
      <c r="D1296" s="6">
        <v>2000</v>
      </c>
      <c r="E1296" s="8">
        <v>2015</v>
      </c>
      <c r="F1296" t="s">
        <v>8218</v>
      </c>
      <c r="G1296" t="s">
        <v>8223</v>
      </c>
      <c r="H1296" t="s">
        <v>8245</v>
      </c>
      <c r="I1296">
        <v>1303801140</v>
      </c>
      <c r="J1296">
        <v>1300916220</v>
      </c>
      <c r="K1296" t="b">
        <v>0</v>
      </c>
      <c r="L1296">
        <v>20</v>
      </c>
      <c r="M1296" t="b">
        <v>1</v>
      </c>
      <c r="N1296" t="s">
        <v>8290</v>
      </c>
      <c r="O1296" t="s">
        <v>8323</v>
      </c>
      <c r="P1296" t="s">
        <v>8344</v>
      </c>
      <c r="Q1296">
        <f t="shared" si="121"/>
        <v>101</v>
      </c>
      <c r="R1296">
        <f t="shared" si="120"/>
        <v>100.75</v>
      </c>
      <c r="S1296" s="12">
        <f t="shared" si="122"/>
        <v>40625.900694444441</v>
      </c>
      <c r="T1296" s="12">
        <f t="shared" si="123"/>
        <v>40659.290972222225</v>
      </c>
      <c r="U1296">
        <f t="shared" si="124"/>
        <v>2011</v>
      </c>
      <c r="V1296" s="18">
        <f t="shared" si="125"/>
        <v>33.390277777777776</v>
      </c>
    </row>
    <row r="1297" spans="1:22" ht="60" x14ac:dyDescent="0.25">
      <c r="A1297">
        <v>1652</v>
      </c>
      <c r="B1297" s="3" t="s">
        <v>1653</v>
      </c>
      <c r="C1297" s="3" t="s">
        <v>5762</v>
      </c>
      <c r="D1297" s="6">
        <v>4500</v>
      </c>
      <c r="E1297" s="8">
        <v>4530</v>
      </c>
      <c r="F1297" t="s">
        <v>8218</v>
      </c>
      <c r="G1297" t="s">
        <v>8223</v>
      </c>
      <c r="H1297" t="s">
        <v>8245</v>
      </c>
      <c r="I1297">
        <v>1385297393</v>
      </c>
      <c r="J1297">
        <v>1382701793</v>
      </c>
      <c r="K1297" t="b">
        <v>0</v>
      </c>
      <c r="L1297">
        <v>70</v>
      </c>
      <c r="M1297" t="b">
        <v>1</v>
      </c>
      <c r="N1297" t="s">
        <v>8290</v>
      </c>
      <c r="O1297" t="s">
        <v>8323</v>
      </c>
      <c r="P1297" t="s">
        <v>8344</v>
      </c>
      <c r="Q1297">
        <f t="shared" si="121"/>
        <v>101</v>
      </c>
      <c r="R1297">
        <f t="shared" si="120"/>
        <v>64.709999999999994</v>
      </c>
      <c r="S1297" s="12">
        <f t="shared" si="122"/>
        <v>41572.492974537039</v>
      </c>
      <c r="T1297" s="12">
        <f t="shared" si="123"/>
        <v>41602.534641203703</v>
      </c>
      <c r="U1297">
        <f t="shared" si="124"/>
        <v>2013</v>
      </c>
      <c r="V1297" s="18">
        <f t="shared" si="125"/>
        <v>30.041666666666668</v>
      </c>
    </row>
    <row r="1298" spans="1:22" ht="45" x14ac:dyDescent="0.25">
      <c r="A1298">
        <v>1653</v>
      </c>
      <c r="B1298" s="3" t="s">
        <v>1654</v>
      </c>
      <c r="C1298" s="3" t="s">
        <v>5763</v>
      </c>
      <c r="D1298" s="6">
        <v>5000</v>
      </c>
      <c r="E1298" s="8">
        <v>8711.52</v>
      </c>
      <c r="F1298" t="s">
        <v>8218</v>
      </c>
      <c r="G1298" t="s">
        <v>8223</v>
      </c>
      <c r="H1298" t="s">
        <v>8245</v>
      </c>
      <c r="I1298">
        <v>1303675296</v>
      </c>
      <c r="J1298">
        <v>1300996896</v>
      </c>
      <c r="K1298" t="b">
        <v>0</v>
      </c>
      <c r="L1298">
        <v>168</v>
      </c>
      <c r="M1298" t="b">
        <v>1</v>
      </c>
      <c r="N1298" t="s">
        <v>8290</v>
      </c>
      <c r="O1298" t="s">
        <v>8323</v>
      </c>
      <c r="P1298" t="s">
        <v>8344</v>
      </c>
      <c r="Q1298">
        <f t="shared" si="121"/>
        <v>174</v>
      </c>
      <c r="R1298">
        <f t="shared" si="120"/>
        <v>51.85</v>
      </c>
      <c r="S1298" s="12">
        <f t="shared" si="122"/>
        <v>40626.834444444445</v>
      </c>
      <c r="T1298" s="12">
        <f t="shared" si="123"/>
        <v>40657.834444444445</v>
      </c>
      <c r="U1298">
        <f t="shared" si="124"/>
        <v>2011</v>
      </c>
      <c r="V1298" s="18">
        <f t="shared" si="125"/>
        <v>31</v>
      </c>
    </row>
    <row r="1299" spans="1:22" ht="60" x14ac:dyDescent="0.25">
      <c r="A1299">
        <v>1654</v>
      </c>
      <c r="B1299" s="3" t="s">
        <v>1655</v>
      </c>
      <c r="C1299" s="3" t="s">
        <v>5764</v>
      </c>
      <c r="D1299" s="6">
        <v>1100</v>
      </c>
      <c r="E1299" s="8">
        <v>1319</v>
      </c>
      <c r="F1299" t="s">
        <v>8218</v>
      </c>
      <c r="G1299" t="s">
        <v>8223</v>
      </c>
      <c r="H1299" t="s">
        <v>8245</v>
      </c>
      <c r="I1299">
        <v>1334784160</v>
      </c>
      <c r="J1299">
        <v>1332192160</v>
      </c>
      <c r="K1299" t="b">
        <v>0</v>
      </c>
      <c r="L1299">
        <v>34</v>
      </c>
      <c r="M1299" t="b">
        <v>1</v>
      </c>
      <c r="N1299" t="s">
        <v>8290</v>
      </c>
      <c r="O1299" t="s">
        <v>8323</v>
      </c>
      <c r="P1299" t="s">
        <v>8344</v>
      </c>
      <c r="Q1299">
        <f t="shared" si="121"/>
        <v>120</v>
      </c>
      <c r="R1299">
        <f t="shared" si="120"/>
        <v>38.79</v>
      </c>
      <c r="S1299" s="12">
        <f t="shared" si="122"/>
        <v>40987.890740740739</v>
      </c>
      <c r="T1299" s="12">
        <f t="shared" si="123"/>
        <v>41017.890740740739</v>
      </c>
      <c r="U1299">
        <f t="shared" si="124"/>
        <v>2012</v>
      </c>
      <c r="V1299" s="18">
        <f t="shared" si="125"/>
        <v>30</v>
      </c>
    </row>
    <row r="1300" spans="1:22" ht="45" x14ac:dyDescent="0.25">
      <c r="A1300">
        <v>1655</v>
      </c>
      <c r="B1300" s="3" t="s">
        <v>1656</v>
      </c>
      <c r="C1300" s="3" t="s">
        <v>5765</v>
      </c>
      <c r="D1300" s="6">
        <v>1500</v>
      </c>
      <c r="E1300" s="8">
        <v>2143</v>
      </c>
      <c r="F1300" t="s">
        <v>8218</v>
      </c>
      <c r="G1300" t="s">
        <v>8223</v>
      </c>
      <c r="H1300" t="s">
        <v>8245</v>
      </c>
      <c r="I1300">
        <v>1333648820</v>
      </c>
      <c r="J1300">
        <v>1331060420</v>
      </c>
      <c r="K1300" t="b">
        <v>0</v>
      </c>
      <c r="L1300">
        <v>48</v>
      </c>
      <c r="M1300" t="b">
        <v>1</v>
      </c>
      <c r="N1300" t="s">
        <v>8290</v>
      </c>
      <c r="O1300" t="s">
        <v>8323</v>
      </c>
      <c r="P1300" t="s">
        <v>8344</v>
      </c>
      <c r="Q1300">
        <f t="shared" si="121"/>
        <v>143</v>
      </c>
      <c r="R1300">
        <f t="shared" si="120"/>
        <v>44.65</v>
      </c>
      <c r="S1300" s="12">
        <f t="shared" si="122"/>
        <v>40974.791898148149</v>
      </c>
      <c r="T1300" s="12">
        <f t="shared" si="123"/>
        <v>41004.750231481477</v>
      </c>
      <c r="U1300">
        <f t="shared" si="124"/>
        <v>2012</v>
      </c>
      <c r="V1300" s="18">
        <f t="shared" si="125"/>
        <v>29.958333333333332</v>
      </c>
    </row>
    <row r="1301" spans="1:22" ht="60" x14ac:dyDescent="0.25">
      <c r="A1301">
        <v>1656</v>
      </c>
      <c r="B1301" s="3" t="s">
        <v>1657</v>
      </c>
      <c r="C1301" s="3" t="s">
        <v>5766</v>
      </c>
      <c r="D1301" s="6">
        <v>7500</v>
      </c>
      <c r="E1301" s="8">
        <v>7525.12</v>
      </c>
      <c r="F1301" t="s">
        <v>8218</v>
      </c>
      <c r="G1301" t="s">
        <v>8223</v>
      </c>
      <c r="H1301" t="s">
        <v>8245</v>
      </c>
      <c r="I1301">
        <v>1355437052</v>
      </c>
      <c r="J1301">
        <v>1352845052</v>
      </c>
      <c r="K1301" t="b">
        <v>0</v>
      </c>
      <c r="L1301">
        <v>48</v>
      </c>
      <c r="M1301" t="b">
        <v>1</v>
      </c>
      <c r="N1301" t="s">
        <v>8290</v>
      </c>
      <c r="O1301" t="s">
        <v>8323</v>
      </c>
      <c r="P1301" t="s">
        <v>8344</v>
      </c>
      <c r="Q1301">
        <f t="shared" si="121"/>
        <v>100</v>
      </c>
      <c r="R1301">
        <f t="shared" si="120"/>
        <v>156.77000000000001</v>
      </c>
      <c r="S1301" s="12">
        <f t="shared" si="122"/>
        <v>41226.928842592592</v>
      </c>
      <c r="T1301" s="12">
        <f t="shared" si="123"/>
        <v>41256.928842592592</v>
      </c>
      <c r="U1301">
        <f t="shared" si="124"/>
        <v>2012</v>
      </c>
      <c r="V1301" s="18">
        <f t="shared" si="125"/>
        <v>30</v>
      </c>
    </row>
    <row r="1302" spans="1:22" ht="60" x14ac:dyDescent="0.25">
      <c r="A1302">
        <v>1657</v>
      </c>
      <c r="B1302" s="3" t="s">
        <v>1658</v>
      </c>
      <c r="C1302" s="3" t="s">
        <v>5767</v>
      </c>
      <c r="D1302" s="6">
        <v>25000</v>
      </c>
      <c r="E1302" s="8">
        <v>26233.45</v>
      </c>
      <c r="F1302" t="s">
        <v>8218</v>
      </c>
      <c r="G1302" t="s">
        <v>8223</v>
      </c>
      <c r="H1302" t="s">
        <v>8245</v>
      </c>
      <c r="I1302">
        <v>1337885168</v>
      </c>
      <c r="J1302">
        <v>1335293168</v>
      </c>
      <c r="K1302" t="b">
        <v>0</v>
      </c>
      <c r="L1302">
        <v>221</v>
      </c>
      <c r="M1302" t="b">
        <v>1</v>
      </c>
      <c r="N1302" t="s">
        <v>8290</v>
      </c>
      <c r="O1302" t="s">
        <v>8323</v>
      </c>
      <c r="P1302" t="s">
        <v>8344</v>
      </c>
      <c r="Q1302">
        <f t="shared" si="121"/>
        <v>105</v>
      </c>
      <c r="R1302">
        <f t="shared" si="120"/>
        <v>118.7</v>
      </c>
      <c r="S1302" s="12">
        <f t="shared" si="122"/>
        <v>41023.782037037039</v>
      </c>
      <c r="T1302" s="12">
        <f t="shared" si="123"/>
        <v>41053.782037037039</v>
      </c>
      <c r="U1302">
        <f t="shared" si="124"/>
        <v>2012</v>
      </c>
      <c r="V1302" s="18">
        <f t="shared" si="125"/>
        <v>30</v>
      </c>
    </row>
    <row r="1303" spans="1:22" ht="60" x14ac:dyDescent="0.25">
      <c r="A1303">
        <v>1658</v>
      </c>
      <c r="B1303" s="3" t="s">
        <v>1659</v>
      </c>
      <c r="C1303" s="3" t="s">
        <v>5768</v>
      </c>
      <c r="D1303" s="6">
        <v>6000</v>
      </c>
      <c r="E1303" s="8">
        <v>7934</v>
      </c>
      <c r="F1303" t="s">
        <v>8218</v>
      </c>
      <c r="G1303" t="s">
        <v>8223</v>
      </c>
      <c r="H1303" t="s">
        <v>8245</v>
      </c>
      <c r="I1303">
        <v>1355840400</v>
      </c>
      <c r="J1303">
        <v>1352524767</v>
      </c>
      <c r="K1303" t="b">
        <v>0</v>
      </c>
      <c r="L1303">
        <v>107</v>
      </c>
      <c r="M1303" t="b">
        <v>1</v>
      </c>
      <c r="N1303" t="s">
        <v>8290</v>
      </c>
      <c r="O1303" t="s">
        <v>8323</v>
      </c>
      <c r="P1303" t="s">
        <v>8344</v>
      </c>
      <c r="Q1303">
        <f t="shared" si="121"/>
        <v>132</v>
      </c>
      <c r="R1303">
        <f t="shared" si="120"/>
        <v>74.150000000000006</v>
      </c>
      <c r="S1303" s="12">
        <f t="shared" si="122"/>
        <v>41223.22184027778</v>
      </c>
      <c r="T1303" s="12">
        <f t="shared" si="123"/>
        <v>41261.597222222219</v>
      </c>
      <c r="U1303">
        <f t="shared" si="124"/>
        <v>2012</v>
      </c>
      <c r="V1303" s="18">
        <f t="shared" si="125"/>
        <v>38.375381944444449</v>
      </c>
    </row>
    <row r="1304" spans="1:22" ht="60" x14ac:dyDescent="0.25">
      <c r="A1304">
        <v>1659</v>
      </c>
      <c r="B1304" s="3" t="s">
        <v>1660</v>
      </c>
      <c r="C1304" s="3" t="s">
        <v>5769</v>
      </c>
      <c r="D1304" s="6">
        <v>500</v>
      </c>
      <c r="E1304" s="8">
        <v>564</v>
      </c>
      <c r="F1304" t="s">
        <v>8218</v>
      </c>
      <c r="G1304" t="s">
        <v>8224</v>
      </c>
      <c r="H1304" t="s">
        <v>8246</v>
      </c>
      <c r="I1304">
        <v>1387281600</v>
      </c>
      <c r="J1304">
        <v>1384811721</v>
      </c>
      <c r="K1304" t="b">
        <v>0</v>
      </c>
      <c r="L1304">
        <v>45</v>
      </c>
      <c r="M1304" t="b">
        <v>1</v>
      </c>
      <c r="N1304" t="s">
        <v>8290</v>
      </c>
      <c r="O1304" t="s">
        <v>8323</v>
      </c>
      <c r="P1304" t="s">
        <v>8344</v>
      </c>
      <c r="Q1304">
        <f t="shared" si="121"/>
        <v>113</v>
      </c>
      <c r="R1304">
        <f t="shared" si="120"/>
        <v>12.53</v>
      </c>
      <c r="S1304" s="12">
        <f t="shared" si="122"/>
        <v>41596.913437499999</v>
      </c>
      <c r="T1304" s="12">
        <f t="shared" si="123"/>
        <v>41625.5</v>
      </c>
      <c r="U1304">
        <f t="shared" si="124"/>
        <v>2013</v>
      </c>
      <c r="V1304" s="18">
        <f t="shared" si="125"/>
        <v>28.586562499999999</v>
      </c>
    </row>
    <row r="1305" spans="1:22" ht="60" x14ac:dyDescent="0.25">
      <c r="A1305">
        <v>1660</v>
      </c>
      <c r="B1305" s="3" t="s">
        <v>1661</v>
      </c>
      <c r="C1305" s="3" t="s">
        <v>5770</v>
      </c>
      <c r="D1305" s="6">
        <v>80</v>
      </c>
      <c r="E1305" s="8">
        <v>1003</v>
      </c>
      <c r="F1305" t="s">
        <v>8218</v>
      </c>
      <c r="G1305" t="s">
        <v>8236</v>
      </c>
      <c r="H1305" t="s">
        <v>8248</v>
      </c>
      <c r="I1305">
        <v>1462053540</v>
      </c>
      <c r="J1305">
        <v>1459355950</v>
      </c>
      <c r="K1305" t="b">
        <v>0</v>
      </c>
      <c r="L1305">
        <v>36</v>
      </c>
      <c r="M1305" t="b">
        <v>1</v>
      </c>
      <c r="N1305" t="s">
        <v>8290</v>
      </c>
      <c r="O1305" t="s">
        <v>8323</v>
      </c>
      <c r="P1305" t="s">
        <v>8344</v>
      </c>
      <c r="Q1305">
        <f t="shared" si="121"/>
        <v>1254</v>
      </c>
      <c r="R1305">
        <f t="shared" si="120"/>
        <v>27.86</v>
      </c>
      <c r="S1305" s="12">
        <f t="shared" si="122"/>
        <v>42459.693865740745</v>
      </c>
      <c r="T1305" s="12">
        <f t="shared" si="123"/>
        <v>42490.915972222225</v>
      </c>
      <c r="U1305">
        <f t="shared" si="124"/>
        <v>2016</v>
      </c>
      <c r="V1305" s="18">
        <f t="shared" si="125"/>
        <v>31.222106481481486</v>
      </c>
    </row>
    <row r="1306" spans="1:22" ht="75" x14ac:dyDescent="0.25">
      <c r="A1306">
        <v>1661</v>
      </c>
      <c r="B1306" s="3" t="s">
        <v>1662</v>
      </c>
      <c r="C1306" s="3" t="s">
        <v>5771</v>
      </c>
      <c r="D1306" s="6">
        <v>7900</v>
      </c>
      <c r="E1306" s="8">
        <v>8098</v>
      </c>
      <c r="F1306" t="s">
        <v>8218</v>
      </c>
      <c r="G1306" t="s">
        <v>8238</v>
      </c>
      <c r="H1306" t="s">
        <v>8248</v>
      </c>
      <c r="I1306">
        <v>1453064400</v>
      </c>
      <c r="J1306">
        <v>1449359831</v>
      </c>
      <c r="K1306" t="b">
        <v>0</v>
      </c>
      <c r="L1306">
        <v>101</v>
      </c>
      <c r="M1306" t="b">
        <v>1</v>
      </c>
      <c r="N1306" t="s">
        <v>8290</v>
      </c>
      <c r="O1306" t="s">
        <v>8323</v>
      </c>
      <c r="P1306" t="s">
        <v>8344</v>
      </c>
      <c r="Q1306">
        <f t="shared" si="121"/>
        <v>103</v>
      </c>
      <c r="R1306">
        <f t="shared" si="120"/>
        <v>80.180000000000007</v>
      </c>
      <c r="S1306" s="12">
        <f t="shared" si="122"/>
        <v>42343.998043981483</v>
      </c>
      <c r="T1306" s="12">
        <f t="shared" si="123"/>
        <v>42386.875</v>
      </c>
      <c r="U1306">
        <f t="shared" si="124"/>
        <v>2015</v>
      </c>
      <c r="V1306" s="18">
        <f t="shared" si="125"/>
        <v>42.87695601851852</v>
      </c>
    </row>
    <row r="1307" spans="1:22" ht="60" x14ac:dyDescent="0.25">
      <c r="A1307">
        <v>1662</v>
      </c>
      <c r="B1307" s="3" t="s">
        <v>1663</v>
      </c>
      <c r="C1307" s="3" t="s">
        <v>5772</v>
      </c>
      <c r="D1307" s="6">
        <v>8000</v>
      </c>
      <c r="E1307" s="8">
        <v>8211</v>
      </c>
      <c r="F1307" t="s">
        <v>8218</v>
      </c>
      <c r="G1307" t="s">
        <v>8223</v>
      </c>
      <c r="H1307" t="s">
        <v>8245</v>
      </c>
      <c r="I1307">
        <v>1325310336</v>
      </c>
      <c r="J1307">
        <v>1320122736</v>
      </c>
      <c r="K1307" t="b">
        <v>0</v>
      </c>
      <c r="L1307">
        <v>62</v>
      </c>
      <c r="M1307" t="b">
        <v>1</v>
      </c>
      <c r="N1307" t="s">
        <v>8290</v>
      </c>
      <c r="O1307" t="s">
        <v>8323</v>
      </c>
      <c r="P1307" t="s">
        <v>8344</v>
      </c>
      <c r="Q1307">
        <f t="shared" si="121"/>
        <v>103</v>
      </c>
      <c r="R1307">
        <f t="shared" si="120"/>
        <v>132.44</v>
      </c>
      <c r="S1307" s="12">
        <f t="shared" si="122"/>
        <v>40848.198333333334</v>
      </c>
      <c r="T1307" s="12">
        <f t="shared" si="123"/>
        <v>40908.239999999998</v>
      </c>
      <c r="U1307">
        <f t="shared" si="124"/>
        <v>2011</v>
      </c>
      <c r="V1307" s="18">
        <f t="shared" si="125"/>
        <v>60.041666666666664</v>
      </c>
    </row>
    <row r="1308" spans="1:22" ht="45" x14ac:dyDescent="0.25">
      <c r="A1308">
        <v>1663</v>
      </c>
      <c r="B1308" s="3" t="s">
        <v>1664</v>
      </c>
      <c r="C1308" s="3" t="s">
        <v>5773</v>
      </c>
      <c r="D1308" s="6">
        <v>1000</v>
      </c>
      <c r="E1308" s="8">
        <v>1080</v>
      </c>
      <c r="F1308" t="s">
        <v>8218</v>
      </c>
      <c r="G1308" t="s">
        <v>8223</v>
      </c>
      <c r="H1308" t="s">
        <v>8245</v>
      </c>
      <c r="I1308">
        <v>1422750707</v>
      </c>
      <c r="J1308">
        <v>1420158707</v>
      </c>
      <c r="K1308" t="b">
        <v>0</v>
      </c>
      <c r="L1308">
        <v>32</v>
      </c>
      <c r="M1308" t="b">
        <v>1</v>
      </c>
      <c r="N1308" t="s">
        <v>8290</v>
      </c>
      <c r="O1308" t="s">
        <v>8323</v>
      </c>
      <c r="P1308" t="s">
        <v>8344</v>
      </c>
      <c r="Q1308">
        <f t="shared" si="121"/>
        <v>108</v>
      </c>
      <c r="R1308">
        <f t="shared" si="120"/>
        <v>33.75</v>
      </c>
      <c r="S1308" s="12">
        <f t="shared" si="122"/>
        <v>42006.02207175926</v>
      </c>
      <c r="T1308" s="12">
        <f t="shared" si="123"/>
        <v>42036.02207175926</v>
      </c>
      <c r="U1308">
        <f t="shared" si="124"/>
        <v>2015</v>
      </c>
      <c r="V1308" s="18">
        <f t="shared" si="125"/>
        <v>30</v>
      </c>
    </row>
    <row r="1309" spans="1:22" ht="45" x14ac:dyDescent="0.25">
      <c r="A1309">
        <v>1664</v>
      </c>
      <c r="B1309" s="3" t="s">
        <v>1665</v>
      </c>
      <c r="C1309" s="3" t="s">
        <v>5774</v>
      </c>
      <c r="D1309" s="6">
        <v>2500</v>
      </c>
      <c r="E1309" s="8">
        <v>3060.22</v>
      </c>
      <c r="F1309" t="s">
        <v>8218</v>
      </c>
      <c r="G1309" t="s">
        <v>8223</v>
      </c>
      <c r="H1309" t="s">
        <v>8245</v>
      </c>
      <c r="I1309">
        <v>1331870340</v>
      </c>
      <c r="J1309">
        <v>1328033818</v>
      </c>
      <c r="K1309" t="b">
        <v>0</v>
      </c>
      <c r="L1309">
        <v>89</v>
      </c>
      <c r="M1309" t="b">
        <v>1</v>
      </c>
      <c r="N1309" t="s">
        <v>8290</v>
      </c>
      <c r="O1309" t="s">
        <v>8323</v>
      </c>
      <c r="P1309" t="s">
        <v>8344</v>
      </c>
      <c r="Q1309">
        <f t="shared" si="121"/>
        <v>122</v>
      </c>
      <c r="R1309">
        <f t="shared" si="120"/>
        <v>34.380000000000003</v>
      </c>
      <c r="S1309" s="12">
        <f t="shared" si="122"/>
        <v>40939.761782407404</v>
      </c>
      <c r="T1309" s="12">
        <f t="shared" si="123"/>
        <v>40984.165972222225</v>
      </c>
      <c r="U1309">
        <f t="shared" si="124"/>
        <v>2012</v>
      </c>
      <c r="V1309" s="18">
        <f t="shared" si="125"/>
        <v>44.404189814814821</v>
      </c>
    </row>
    <row r="1310" spans="1:22" ht="60" x14ac:dyDescent="0.25">
      <c r="A1310">
        <v>1665</v>
      </c>
      <c r="B1310" s="3" t="s">
        <v>1666</v>
      </c>
      <c r="C1310" s="3" t="s">
        <v>5775</v>
      </c>
      <c r="D1310" s="6">
        <v>3500</v>
      </c>
      <c r="E1310" s="8">
        <v>4181</v>
      </c>
      <c r="F1310" t="s">
        <v>8218</v>
      </c>
      <c r="G1310" t="s">
        <v>8223</v>
      </c>
      <c r="H1310" t="s">
        <v>8245</v>
      </c>
      <c r="I1310">
        <v>1298343600</v>
      </c>
      <c r="J1310">
        <v>1295624113</v>
      </c>
      <c r="K1310" t="b">
        <v>0</v>
      </c>
      <c r="L1310">
        <v>93</v>
      </c>
      <c r="M1310" t="b">
        <v>1</v>
      </c>
      <c r="N1310" t="s">
        <v>8290</v>
      </c>
      <c r="O1310" t="s">
        <v>8323</v>
      </c>
      <c r="P1310" t="s">
        <v>8344</v>
      </c>
      <c r="Q1310">
        <f t="shared" si="121"/>
        <v>119</v>
      </c>
      <c r="R1310">
        <f t="shared" si="120"/>
        <v>44.96</v>
      </c>
      <c r="S1310" s="12">
        <f t="shared" si="122"/>
        <v>40564.649456018517</v>
      </c>
      <c r="T1310" s="12">
        <f t="shared" si="123"/>
        <v>40596.125</v>
      </c>
      <c r="U1310">
        <f t="shared" si="124"/>
        <v>2011</v>
      </c>
      <c r="V1310" s="18">
        <f t="shared" si="125"/>
        <v>31.475543981481479</v>
      </c>
    </row>
    <row r="1311" spans="1:22" ht="45" x14ac:dyDescent="0.25">
      <c r="A1311">
        <v>1666</v>
      </c>
      <c r="B1311" s="3" t="s">
        <v>1667</v>
      </c>
      <c r="C1311" s="3" t="s">
        <v>5776</v>
      </c>
      <c r="D1311" s="6">
        <v>2500</v>
      </c>
      <c r="E1311" s="8">
        <v>4022</v>
      </c>
      <c r="F1311" t="s">
        <v>8218</v>
      </c>
      <c r="G1311" t="s">
        <v>8223</v>
      </c>
      <c r="H1311" t="s">
        <v>8245</v>
      </c>
      <c r="I1311">
        <v>1364447073</v>
      </c>
      <c r="J1311">
        <v>1361858673</v>
      </c>
      <c r="K1311" t="b">
        <v>0</v>
      </c>
      <c r="L1311">
        <v>98</v>
      </c>
      <c r="M1311" t="b">
        <v>1</v>
      </c>
      <c r="N1311" t="s">
        <v>8290</v>
      </c>
      <c r="O1311" t="s">
        <v>8323</v>
      </c>
      <c r="P1311" t="s">
        <v>8344</v>
      </c>
      <c r="Q1311">
        <f t="shared" si="121"/>
        <v>161</v>
      </c>
      <c r="R1311">
        <f t="shared" si="120"/>
        <v>41.04</v>
      </c>
      <c r="S1311" s="12">
        <f t="shared" si="122"/>
        <v>41331.253159722226</v>
      </c>
      <c r="T1311" s="12">
        <f t="shared" si="123"/>
        <v>41361.211493055554</v>
      </c>
      <c r="U1311">
        <f t="shared" si="124"/>
        <v>2013</v>
      </c>
      <c r="V1311" s="18">
        <f t="shared" si="125"/>
        <v>29.958333333333332</v>
      </c>
    </row>
    <row r="1312" spans="1:22" ht="45" x14ac:dyDescent="0.25">
      <c r="A1312">
        <v>1667</v>
      </c>
      <c r="B1312" s="3" t="s">
        <v>1668</v>
      </c>
      <c r="C1312" s="3" t="s">
        <v>5777</v>
      </c>
      <c r="D1312" s="6">
        <v>3400</v>
      </c>
      <c r="E1312" s="8">
        <v>4313</v>
      </c>
      <c r="F1312" t="s">
        <v>8218</v>
      </c>
      <c r="G1312" t="s">
        <v>8223</v>
      </c>
      <c r="H1312" t="s">
        <v>8245</v>
      </c>
      <c r="I1312">
        <v>1394521140</v>
      </c>
      <c r="J1312">
        <v>1392169298</v>
      </c>
      <c r="K1312" t="b">
        <v>0</v>
      </c>
      <c r="L1312">
        <v>82</v>
      </c>
      <c r="M1312" t="b">
        <v>1</v>
      </c>
      <c r="N1312" t="s">
        <v>8290</v>
      </c>
      <c r="O1312" t="s">
        <v>8323</v>
      </c>
      <c r="P1312" t="s">
        <v>8344</v>
      </c>
      <c r="Q1312">
        <f t="shared" si="121"/>
        <v>127</v>
      </c>
      <c r="R1312">
        <f t="shared" si="120"/>
        <v>52.6</v>
      </c>
      <c r="S1312" s="12">
        <f t="shared" si="122"/>
        <v>41682.0705787037</v>
      </c>
      <c r="T1312" s="12">
        <f t="shared" si="123"/>
        <v>41709.290972222225</v>
      </c>
      <c r="U1312">
        <f t="shared" si="124"/>
        <v>2014</v>
      </c>
      <c r="V1312" s="18">
        <f t="shared" si="125"/>
        <v>27.22039351851852</v>
      </c>
    </row>
    <row r="1313" spans="1:22" ht="60" x14ac:dyDescent="0.25">
      <c r="A1313">
        <v>1668</v>
      </c>
      <c r="B1313" s="3" t="s">
        <v>1669</v>
      </c>
      <c r="C1313" s="3" t="s">
        <v>5778</v>
      </c>
      <c r="D1313" s="6">
        <v>8000</v>
      </c>
      <c r="E1313" s="8">
        <v>8211</v>
      </c>
      <c r="F1313" t="s">
        <v>8218</v>
      </c>
      <c r="G1313" t="s">
        <v>8223</v>
      </c>
      <c r="H1313" t="s">
        <v>8245</v>
      </c>
      <c r="I1313">
        <v>1322454939</v>
      </c>
      <c r="J1313">
        <v>1319859339</v>
      </c>
      <c r="K1313" t="b">
        <v>0</v>
      </c>
      <c r="L1313">
        <v>116</v>
      </c>
      <c r="M1313" t="b">
        <v>1</v>
      </c>
      <c r="N1313" t="s">
        <v>8290</v>
      </c>
      <c r="O1313" t="s">
        <v>8323</v>
      </c>
      <c r="P1313" t="s">
        <v>8344</v>
      </c>
      <c r="Q1313">
        <f t="shared" si="121"/>
        <v>103</v>
      </c>
      <c r="R1313">
        <f t="shared" si="120"/>
        <v>70.78</v>
      </c>
      <c r="S1313" s="12">
        <f t="shared" si="122"/>
        <v>40845.14975694444</v>
      </c>
      <c r="T1313" s="12">
        <f t="shared" si="123"/>
        <v>40875.191423611112</v>
      </c>
      <c r="U1313">
        <f t="shared" si="124"/>
        <v>2011</v>
      </c>
      <c r="V1313" s="18">
        <f t="shared" si="125"/>
        <v>30.041666666666668</v>
      </c>
    </row>
    <row r="1314" spans="1:22" ht="60" x14ac:dyDescent="0.25">
      <c r="A1314">
        <v>1669</v>
      </c>
      <c r="B1314" s="3" t="s">
        <v>1670</v>
      </c>
      <c r="C1314" s="3" t="s">
        <v>5779</v>
      </c>
      <c r="D1314" s="6">
        <v>2000</v>
      </c>
      <c r="E1314" s="8">
        <v>2795</v>
      </c>
      <c r="F1314" t="s">
        <v>8218</v>
      </c>
      <c r="G1314" t="s">
        <v>8223</v>
      </c>
      <c r="H1314" t="s">
        <v>8245</v>
      </c>
      <c r="I1314">
        <v>1464729276</v>
      </c>
      <c r="J1314">
        <v>1459545276</v>
      </c>
      <c r="K1314" t="b">
        <v>0</v>
      </c>
      <c r="L1314">
        <v>52</v>
      </c>
      <c r="M1314" t="b">
        <v>1</v>
      </c>
      <c r="N1314" t="s">
        <v>8290</v>
      </c>
      <c r="O1314" t="s">
        <v>8323</v>
      </c>
      <c r="P1314" t="s">
        <v>8344</v>
      </c>
      <c r="Q1314">
        <f t="shared" si="121"/>
        <v>140</v>
      </c>
      <c r="R1314">
        <f t="shared" si="120"/>
        <v>53.75</v>
      </c>
      <c r="S1314" s="12">
        <f t="shared" si="122"/>
        <v>42461.885138888887</v>
      </c>
      <c r="T1314" s="12">
        <f t="shared" si="123"/>
        <v>42521.885138888887</v>
      </c>
      <c r="U1314">
        <f t="shared" si="124"/>
        <v>2016</v>
      </c>
      <c r="V1314" s="18">
        <f t="shared" si="125"/>
        <v>60</v>
      </c>
    </row>
    <row r="1315" spans="1:22" ht="60" x14ac:dyDescent="0.25">
      <c r="A1315">
        <v>1670</v>
      </c>
      <c r="B1315" s="3" t="s">
        <v>1671</v>
      </c>
      <c r="C1315" s="3" t="s">
        <v>5780</v>
      </c>
      <c r="D1315" s="6">
        <v>1000</v>
      </c>
      <c r="E1315" s="8">
        <v>1026</v>
      </c>
      <c r="F1315" t="s">
        <v>8218</v>
      </c>
      <c r="G1315" t="s">
        <v>8223</v>
      </c>
      <c r="H1315" t="s">
        <v>8245</v>
      </c>
      <c r="I1315">
        <v>1278302400</v>
      </c>
      <c r="J1315">
        <v>1273961999</v>
      </c>
      <c r="K1315" t="b">
        <v>0</v>
      </c>
      <c r="L1315">
        <v>23</v>
      </c>
      <c r="M1315" t="b">
        <v>1</v>
      </c>
      <c r="N1315" t="s">
        <v>8290</v>
      </c>
      <c r="O1315" t="s">
        <v>8323</v>
      </c>
      <c r="P1315" t="s">
        <v>8344</v>
      </c>
      <c r="Q1315">
        <f t="shared" si="121"/>
        <v>103</v>
      </c>
      <c r="R1315">
        <f t="shared" si="120"/>
        <v>44.61</v>
      </c>
      <c r="S1315" s="12">
        <f t="shared" si="122"/>
        <v>40313.930543981485</v>
      </c>
      <c r="T1315" s="12">
        <f t="shared" si="123"/>
        <v>40364.166666666664</v>
      </c>
      <c r="U1315">
        <f t="shared" si="124"/>
        <v>2010</v>
      </c>
      <c r="V1315" s="18">
        <f t="shared" si="125"/>
        <v>50.236122685185187</v>
      </c>
    </row>
    <row r="1316" spans="1:22" ht="30" x14ac:dyDescent="0.25">
      <c r="A1316">
        <v>1671</v>
      </c>
      <c r="B1316" s="3" t="s">
        <v>1672</v>
      </c>
      <c r="C1316" s="3" t="s">
        <v>5781</v>
      </c>
      <c r="D1316" s="6">
        <v>2000</v>
      </c>
      <c r="E1316" s="8">
        <v>2013.47</v>
      </c>
      <c r="F1316" t="s">
        <v>8218</v>
      </c>
      <c r="G1316" t="s">
        <v>8223</v>
      </c>
      <c r="H1316" t="s">
        <v>8245</v>
      </c>
      <c r="I1316">
        <v>1470056614</v>
      </c>
      <c r="J1316">
        <v>1467464614</v>
      </c>
      <c r="K1316" t="b">
        <v>0</v>
      </c>
      <c r="L1316">
        <v>77</v>
      </c>
      <c r="M1316" t="b">
        <v>1</v>
      </c>
      <c r="N1316" t="s">
        <v>8290</v>
      </c>
      <c r="O1316" t="s">
        <v>8323</v>
      </c>
      <c r="P1316" t="s">
        <v>8344</v>
      </c>
      <c r="Q1316">
        <f t="shared" si="121"/>
        <v>101</v>
      </c>
      <c r="R1316">
        <f t="shared" si="120"/>
        <v>26.15</v>
      </c>
      <c r="S1316" s="12">
        <f t="shared" si="122"/>
        <v>42553.54414351852</v>
      </c>
      <c r="T1316" s="12">
        <f t="shared" si="123"/>
        <v>42583.54414351852</v>
      </c>
      <c r="U1316">
        <f t="shared" si="124"/>
        <v>2016</v>
      </c>
      <c r="V1316" s="18">
        <f t="shared" si="125"/>
        <v>30</v>
      </c>
    </row>
    <row r="1317" spans="1:22" ht="45" x14ac:dyDescent="0.25">
      <c r="A1317">
        <v>1672</v>
      </c>
      <c r="B1317" s="3" t="s">
        <v>1673</v>
      </c>
      <c r="C1317" s="3" t="s">
        <v>5782</v>
      </c>
      <c r="D1317" s="6">
        <v>1700</v>
      </c>
      <c r="E1317" s="8">
        <v>1920</v>
      </c>
      <c r="F1317" t="s">
        <v>8218</v>
      </c>
      <c r="G1317" t="s">
        <v>8223</v>
      </c>
      <c r="H1317" t="s">
        <v>8245</v>
      </c>
      <c r="I1317">
        <v>1338824730</v>
      </c>
      <c r="J1317">
        <v>1336232730</v>
      </c>
      <c r="K1317" t="b">
        <v>0</v>
      </c>
      <c r="L1317">
        <v>49</v>
      </c>
      <c r="M1317" t="b">
        <v>1</v>
      </c>
      <c r="N1317" t="s">
        <v>8290</v>
      </c>
      <c r="O1317" t="s">
        <v>8323</v>
      </c>
      <c r="P1317" t="s">
        <v>8344</v>
      </c>
      <c r="Q1317">
        <f t="shared" si="121"/>
        <v>113</v>
      </c>
      <c r="R1317">
        <f t="shared" si="120"/>
        <v>39.18</v>
      </c>
      <c r="S1317" s="12">
        <f t="shared" si="122"/>
        <v>41034.656597222223</v>
      </c>
      <c r="T1317" s="12">
        <f t="shared" si="123"/>
        <v>41064.656597222223</v>
      </c>
      <c r="U1317">
        <f t="shared" si="124"/>
        <v>2012</v>
      </c>
      <c r="V1317" s="18">
        <f t="shared" si="125"/>
        <v>30</v>
      </c>
    </row>
    <row r="1318" spans="1:22" ht="45" x14ac:dyDescent="0.25">
      <c r="A1318">
        <v>1673</v>
      </c>
      <c r="B1318" s="3" t="s">
        <v>1674</v>
      </c>
      <c r="C1318" s="3" t="s">
        <v>5783</v>
      </c>
      <c r="D1318" s="6">
        <v>2100</v>
      </c>
      <c r="E1318" s="8">
        <v>2690</v>
      </c>
      <c r="F1318" t="s">
        <v>8218</v>
      </c>
      <c r="G1318" t="s">
        <v>8223</v>
      </c>
      <c r="H1318" t="s">
        <v>8245</v>
      </c>
      <c r="I1318">
        <v>1425675892</v>
      </c>
      <c r="J1318">
        <v>1423083892</v>
      </c>
      <c r="K1318" t="b">
        <v>0</v>
      </c>
      <c r="L1318">
        <v>59</v>
      </c>
      <c r="M1318" t="b">
        <v>1</v>
      </c>
      <c r="N1318" t="s">
        <v>8290</v>
      </c>
      <c r="O1318" t="s">
        <v>8323</v>
      </c>
      <c r="P1318" t="s">
        <v>8344</v>
      </c>
      <c r="Q1318">
        <f t="shared" si="121"/>
        <v>128</v>
      </c>
      <c r="R1318">
        <f t="shared" si="120"/>
        <v>45.59</v>
      </c>
      <c r="S1318" s="12">
        <f t="shared" si="122"/>
        <v>42039.878379629634</v>
      </c>
      <c r="T1318" s="12">
        <f t="shared" si="123"/>
        <v>42069.878379629634</v>
      </c>
      <c r="U1318">
        <f t="shared" si="124"/>
        <v>2015</v>
      </c>
      <c r="V1318" s="18">
        <f t="shared" si="125"/>
        <v>30</v>
      </c>
    </row>
    <row r="1319" spans="1:22" ht="60" x14ac:dyDescent="0.25">
      <c r="A1319">
        <v>1674</v>
      </c>
      <c r="B1319" s="3" t="s">
        <v>1675</v>
      </c>
      <c r="C1319" s="3" t="s">
        <v>5784</v>
      </c>
      <c r="D1319" s="6">
        <v>5000</v>
      </c>
      <c r="E1319" s="8">
        <v>10085</v>
      </c>
      <c r="F1319" t="s">
        <v>8218</v>
      </c>
      <c r="G1319" t="s">
        <v>8223</v>
      </c>
      <c r="H1319" t="s">
        <v>8245</v>
      </c>
      <c r="I1319">
        <v>1471503540</v>
      </c>
      <c r="J1319">
        <v>1468852306</v>
      </c>
      <c r="K1319" t="b">
        <v>0</v>
      </c>
      <c r="L1319">
        <v>113</v>
      </c>
      <c r="M1319" t="b">
        <v>1</v>
      </c>
      <c r="N1319" t="s">
        <v>8290</v>
      </c>
      <c r="O1319" t="s">
        <v>8323</v>
      </c>
      <c r="P1319" t="s">
        <v>8344</v>
      </c>
      <c r="Q1319">
        <f t="shared" si="121"/>
        <v>202</v>
      </c>
      <c r="R1319">
        <f t="shared" si="120"/>
        <v>89.25</v>
      </c>
      <c r="S1319" s="12">
        <f t="shared" si="122"/>
        <v>42569.605393518519</v>
      </c>
      <c r="T1319" s="12">
        <f t="shared" si="123"/>
        <v>42600.290972222225</v>
      </c>
      <c r="U1319">
        <f t="shared" si="124"/>
        <v>2016</v>
      </c>
      <c r="V1319" s="18">
        <f t="shared" si="125"/>
        <v>30.685578703703701</v>
      </c>
    </row>
    <row r="1320" spans="1:22" ht="30" x14ac:dyDescent="0.25">
      <c r="A1320">
        <v>1675</v>
      </c>
      <c r="B1320" s="3" t="s">
        <v>1676</v>
      </c>
      <c r="C1320" s="3" t="s">
        <v>5785</v>
      </c>
      <c r="D1320" s="6">
        <v>1000</v>
      </c>
      <c r="E1320" s="8">
        <v>1374.16</v>
      </c>
      <c r="F1320" t="s">
        <v>8218</v>
      </c>
      <c r="G1320" t="s">
        <v>8223</v>
      </c>
      <c r="H1320" t="s">
        <v>8245</v>
      </c>
      <c r="I1320">
        <v>1318802580</v>
      </c>
      <c r="J1320">
        <v>1316194540</v>
      </c>
      <c r="K1320" t="b">
        <v>0</v>
      </c>
      <c r="L1320">
        <v>34</v>
      </c>
      <c r="M1320" t="b">
        <v>1</v>
      </c>
      <c r="N1320" t="s">
        <v>8290</v>
      </c>
      <c r="O1320" t="s">
        <v>8323</v>
      </c>
      <c r="P1320" t="s">
        <v>8344</v>
      </c>
      <c r="Q1320">
        <f t="shared" si="121"/>
        <v>137</v>
      </c>
      <c r="R1320">
        <f t="shared" si="120"/>
        <v>40.42</v>
      </c>
      <c r="S1320" s="12">
        <f t="shared" si="122"/>
        <v>40802.733101851853</v>
      </c>
      <c r="T1320" s="12">
        <f t="shared" si="123"/>
        <v>40832.918749999997</v>
      </c>
      <c r="U1320">
        <f t="shared" si="124"/>
        <v>2011</v>
      </c>
      <c r="V1320" s="18">
        <f t="shared" si="125"/>
        <v>30.18564814814815</v>
      </c>
    </row>
    <row r="1321" spans="1:22" ht="45" x14ac:dyDescent="0.25">
      <c r="A1321">
        <v>1676</v>
      </c>
      <c r="B1321" s="3" t="s">
        <v>1677</v>
      </c>
      <c r="C1321" s="3" t="s">
        <v>5786</v>
      </c>
      <c r="D1321" s="6">
        <v>3000</v>
      </c>
      <c r="E1321" s="8">
        <v>3460</v>
      </c>
      <c r="F1321" t="s">
        <v>8218</v>
      </c>
      <c r="G1321" t="s">
        <v>8223</v>
      </c>
      <c r="H1321" t="s">
        <v>8245</v>
      </c>
      <c r="I1321">
        <v>1334980740</v>
      </c>
      <c r="J1321">
        <v>1330968347</v>
      </c>
      <c r="K1321" t="b">
        <v>0</v>
      </c>
      <c r="L1321">
        <v>42</v>
      </c>
      <c r="M1321" t="b">
        <v>1</v>
      </c>
      <c r="N1321" t="s">
        <v>8290</v>
      </c>
      <c r="O1321" t="s">
        <v>8323</v>
      </c>
      <c r="P1321" t="s">
        <v>8344</v>
      </c>
      <c r="Q1321">
        <f t="shared" si="121"/>
        <v>115</v>
      </c>
      <c r="R1321">
        <f t="shared" si="120"/>
        <v>82.38</v>
      </c>
      <c r="S1321" s="12">
        <f t="shared" si="122"/>
        <v>40973.72623842593</v>
      </c>
      <c r="T1321" s="12">
        <f t="shared" si="123"/>
        <v>41020.165972222225</v>
      </c>
      <c r="U1321">
        <f t="shared" si="124"/>
        <v>2012</v>
      </c>
      <c r="V1321" s="18">
        <f t="shared" si="125"/>
        <v>46.439733796296288</v>
      </c>
    </row>
    <row r="1322" spans="1:22" ht="45" x14ac:dyDescent="0.25">
      <c r="A1322">
        <v>1677</v>
      </c>
      <c r="B1322" s="3" t="s">
        <v>1678</v>
      </c>
      <c r="C1322" s="3" t="s">
        <v>5787</v>
      </c>
      <c r="D1322" s="6">
        <v>6000</v>
      </c>
      <c r="E1322" s="8">
        <v>6700</v>
      </c>
      <c r="F1322" t="s">
        <v>8218</v>
      </c>
      <c r="G1322" t="s">
        <v>8226</v>
      </c>
      <c r="H1322" t="s">
        <v>8248</v>
      </c>
      <c r="I1322">
        <v>1460786340</v>
      </c>
      <c r="J1322">
        <v>1455615976</v>
      </c>
      <c r="K1322" t="b">
        <v>0</v>
      </c>
      <c r="L1322">
        <v>42</v>
      </c>
      <c r="M1322" t="b">
        <v>1</v>
      </c>
      <c r="N1322" t="s">
        <v>8290</v>
      </c>
      <c r="O1322" t="s">
        <v>8323</v>
      </c>
      <c r="P1322" t="s">
        <v>8344</v>
      </c>
      <c r="Q1322">
        <f t="shared" si="121"/>
        <v>112</v>
      </c>
      <c r="R1322">
        <f t="shared" si="120"/>
        <v>159.52000000000001</v>
      </c>
      <c r="S1322" s="12">
        <f t="shared" si="122"/>
        <v>42416.407129629632</v>
      </c>
      <c r="T1322" s="12">
        <f t="shared" si="123"/>
        <v>42476.249305555553</v>
      </c>
      <c r="U1322">
        <f t="shared" si="124"/>
        <v>2016</v>
      </c>
      <c r="V1322" s="18">
        <f t="shared" si="125"/>
        <v>59.842175925925922</v>
      </c>
    </row>
    <row r="1323" spans="1:22" ht="45" x14ac:dyDescent="0.25">
      <c r="A1323">
        <v>1678</v>
      </c>
      <c r="B1323" s="3" t="s">
        <v>1679</v>
      </c>
      <c r="C1323" s="3" t="s">
        <v>5788</v>
      </c>
      <c r="D1323" s="6">
        <v>1500</v>
      </c>
      <c r="E1323" s="8">
        <v>1776</v>
      </c>
      <c r="F1323" t="s">
        <v>8218</v>
      </c>
      <c r="G1323" t="s">
        <v>8223</v>
      </c>
      <c r="H1323" t="s">
        <v>8245</v>
      </c>
      <c r="I1323">
        <v>1391718671</v>
      </c>
      <c r="J1323">
        <v>1390509071</v>
      </c>
      <c r="K1323" t="b">
        <v>0</v>
      </c>
      <c r="L1323">
        <v>49</v>
      </c>
      <c r="M1323" t="b">
        <v>1</v>
      </c>
      <c r="N1323" t="s">
        <v>8290</v>
      </c>
      <c r="O1323" t="s">
        <v>8323</v>
      </c>
      <c r="P1323" t="s">
        <v>8344</v>
      </c>
      <c r="Q1323">
        <f t="shared" si="121"/>
        <v>118</v>
      </c>
      <c r="R1323">
        <f t="shared" si="120"/>
        <v>36.24</v>
      </c>
      <c r="S1323" s="12">
        <f t="shared" si="122"/>
        <v>41662.854988425926</v>
      </c>
      <c r="T1323" s="12">
        <f t="shared" si="123"/>
        <v>41676.854988425926</v>
      </c>
      <c r="U1323">
        <f t="shared" si="124"/>
        <v>2014</v>
      </c>
      <c r="V1323" s="18">
        <f t="shared" si="125"/>
        <v>14</v>
      </c>
    </row>
    <row r="1324" spans="1:22" ht="60" x14ac:dyDescent="0.25">
      <c r="A1324">
        <v>1679</v>
      </c>
      <c r="B1324" s="3" t="s">
        <v>1680</v>
      </c>
      <c r="C1324" s="3" t="s">
        <v>5789</v>
      </c>
      <c r="D1324" s="6">
        <v>2000</v>
      </c>
      <c r="E1324" s="8">
        <v>3500</v>
      </c>
      <c r="F1324" t="s">
        <v>8218</v>
      </c>
      <c r="G1324" t="s">
        <v>8223</v>
      </c>
      <c r="H1324" t="s">
        <v>8245</v>
      </c>
      <c r="I1324">
        <v>1311298745</v>
      </c>
      <c r="J1324">
        <v>1309311545</v>
      </c>
      <c r="K1324" t="b">
        <v>0</v>
      </c>
      <c r="L1324">
        <v>56</v>
      </c>
      <c r="M1324" t="b">
        <v>1</v>
      </c>
      <c r="N1324" t="s">
        <v>8290</v>
      </c>
      <c r="O1324" t="s">
        <v>8323</v>
      </c>
      <c r="P1324" t="s">
        <v>8344</v>
      </c>
      <c r="Q1324">
        <f t="shared" si="121"/>
        <v>175</v>
      </c>
      <c r="R1324">
        <f t="shared" si="120"/>
        <v>62.5</v>
      </c>
      <c r="S1324" s="12">
        <f t="shared" si="122"/>
        <v>40723.068807870368</v>
      </c>
      <c r="T1324" s="12">
        <f t="shared" si="123"/>
        <v>40746.068807870368</v>
      </c>
      <c r="U1324">
        <f t="shared" si="124"/>
        <v>2011</v>
      </c>
      <c r="V1324" s="18">
        <f t="shared" si="125"/>
        <v>23</v>
      </c>
    </row>
    <row r="1325" spans="1:22" ht="30" x14ac:dyDescent="0.25">
      <c r="A1325">
        <v>1680</v>
      </c>
      <c r="B1325" s="3" t="s">
        <v>1681</v>
      </c>
      <c r="C1325" s="3" t="s">
        <v>5790</v>
      </c>
      <c r="D1325" s="6">
        <v>1000</v>
      </c>
      <c r="E1325" s="8">
        <v>1175</v>
      </c>
      <c r="F1325" t="s">
        <v>8218</v>
      </c>
      <c r="G1325" t="s">
        <v>8223</v>
      </c>
      <c r="H1325" t="s">
        <v>8245</v>
      </c>
      <c r="I1325">
        <v>1405188667</v>
      </c>
      <c r="J1325">
        <v>1402596667</v>
      </c>
      <c r="K1325" t="b">
        <v>0</v>
      </c>
      <c r="L1325">
        <v>25</v>
      </c>
      <c r="M1325" t="b">
        <v>1</v>
      </c>
      <c r="N1325" t="s">
        <v>8290</v>
      </c>
      <c r="O1325" t="s">
        <v>8323</v>
      </c>
      <c r="P1325" t="s">
        <v>8344</v>
      </c>
      <c r="Q1325">
        <f t="shared" si="121"/>
        <v>118</v>
      </c>
      <c r="R1325">
        <f t="shared" si="120"/>
        <v>47</v>
      </c>
      <c r="S1325" s="12">
        <f t="shared" si="122"/>
        <v>41802.757719907408</v>
      </c>
      <c r="T1325" s="12">
        <f t="shared" si="123"/>
        <v>41832.757719907408</v>
      </c>
      <c r="U1325">
        <f t="shared" si="124"/>
        <v>2014</v>
      </c>
      <c r="V1325" s="18">
        <f t="shared" si="125"/>
        <v>30</v>
      </c>
    </row>
    <row r="1326" spans="1:22" ht="60" x14ac:dyDescent="0.25">
      <c r="A1326">
        <v>1681</v>
      </c>
      <c r="B1326" s="3" t="s">
        <v>1682</v>
      </c>
      <c r="C1326" s="3" t="s">
        <v>5791</v>
      </c>
      <c r="D1326" s="6">
        <v>65000</v>
      </c>
      <c r="E1326" s="8">
        <v>65924.38</v>
      </c>
      <c r="F1326" t="s">
        <v>8221</v>
      </c>
      <c r="G1326" t="s">
        <v>8223</v>
      </c>
      <c r="H1326" t="s">
        <v>8245</v>
      </c>
      <c r="I1326">
        <v>1490752800</v>
      </c>
      <c r="J1326">
        <v>1486522484</v>
      </c>
      <c r="K1326" t="b">
        <v>0</v>
      </c>
      <c r="L1326">
        <v>884</v>
      </c>
      <c r="M1326" t="b">
        <v>0</v>
      </c>
      <c r="N1326" t="s">
        <v>8291</v>
      </c>
      <c r="O1326" t="s">
        <v>8323</v>
      </c>
      <c r="P1326" t="s">
        <v>8345</v>
      </c>
      <c r="Q1326">
        <f t="shared" si="121"/>
        <v>101</v>
      </c>
      <c r="R1326">
        <f t="shared" si="120"/>
        <v>74.58</v>
      </c>
      <c r="S1326" s="12">
        <f t="shared" si="122"/>
        <v>42774.121342592596</v>
      </c>
      <c r="T1326" s="12">
        <f t="shared" si="123"/>
        <v>42823.083333333328</v>
      </c>
      <c r="U1326">
        <f t="shared" si="124"/>
        <v>2017</v>
      </c>
      <c r="V1326" s="18">
        <f t="shared" si="125"/>
        <v>48.961990740740738</v>
      </c>
    </row>
    <row r="1327" spans="1:22" ht="45" x14ac:dyDescent="0.25">
      <c r="A1327">
        <v>1682</v>
      </c>
      <c r="B1327" s="3" t="s">
        <v>1683</v>
      </c>
      <c r="C1327" s="3" t="s">
        <v>5792</v>
      </c>
      <c r="D1327" s="6">
        <v>6000</v>
      </c>
      <c r="E1327" s="8">
        <v>0</v>
      </c>
      <c r="F1327" t="s">
        <v>8221</v>
      </c>
      <c r="G1327" t="s">
        <v>8223</v>
      </c>
      <c r="H1327" t="s">
        <v>8245</v>
      </c>
      <c r="I1327">
        <v>1492142860</v>
      </c>
      <c r="J1327">
        <v>1486962460</v>
      </c>
      <c r="K1327" t="b">
        <v>0</v>
      </c>
      <c r="L1327">
        <v>0</v>
      </c>
      <c r="M1327" t="b">
        <v>0</v>
      </c>
      <c r="N1327" t="s">
        <v>8291</v>
      </c>
      <c r="O1327" t="s">
        <v>8323</v>
      </c>
      <c r="P1327" t="s">
        <v>8345</v>
      </c>
      <c r="Q1327">
        <f t="shared" si="121"/>
        <v>0</v>
      </c>
      <c r="R1327">
        <f t="shared" si="120"/>
        <v>0</v>
      </c>
      <c r="S1327" s="12">
        <f t="shared" si="122"/>
        <v>42779.21365740741</v>
      </c>
      <c r="T1327" s="12">
        <f t="shared" si="123"/>
        <v>42839.171990740739</v>
      </c>
      <c r="U1327">
        <f t="shared" si="124"/>
        <v>2017</v>
      </c>
      <c r="V1327" s="18">
        <f t="shared" si="125"/>
        <v>59.958333333333336</v>
      </c>
    </row>
    <row r="1328" spans="1:22" ht="45" x14ac:dyDescent="0.25">
      <c r="A1328">
        <v>1683</v>
      </c>
      <c r="B1328" s="3" t="s">
        <v>1684</v>
      </c>
      <c r="C1328" s="3" t="s">
        <v>5793</v>
      </c>
      <c r="D1328" s="6">
        <v>3500</v>
      </c>
      <c r="E1328" s="8">
        <v>760</v>
      </c>
      <c r="F1328" t="s">
        <v>8221</v>
      </c>
      <c r="G1328" t="s">
        <v>8229</v>
      </c>
      <c r="H1328" t="s">
        <v>8248</v>
      </c>
      <c r="I1328">
        <v>1491590738</v>
      </c>
      <c r="J1328">
        <v>1489517138</v>
      </c>
      <c r="K1328" t="b">
        <v>0</v>
      </c>
      <c r="L1328">
        <v>10</v>
      </c>
      <c r="M1328" t="b">
        <v>0</v>
      </c>
      <c r="N1328" t="s">
        <v>8291</v>
      </c>
      <c r="O1328" t="s">
        <v>8323</v>
      </c>
      <c r="P1328" t="s">
        <v>8345</v>
      </c>
      <c r="Q1328">
        <f t="shared" si="121"/>
        <v>22</v>
      </c>
      <c r="R1328">
        <f t="shared" si="120"/>
        <v>76</v>
      </c>
      <c r="S1328" s="12">
        <f t="shared" si="122"/>
        <v>42808.781689814816</v>
      </c>
      <c r="T1328" s="12">
        <f t="shared" si="123"/>
        <v>42832.781689814816</v>
      </c>
      <c r="U1328">
        <f t="shared" si="124"/>
        <v>2017</v>
      </c>
      <c r="V1328" s="18">
        <f t="shared" si="125"/>
        <v>24</v>
      </c>
    </row>
    <row r="1329" spans="1:22" ht="30" x14ac:dyDescent="0.25">
      <c r="A1329">
        <v>1684</v>
      </c>
      <c r="B1329" s="3" t="s">
        <v>1685</v>
      </c>
      <c r="C1329" s="3" t="s">
        <v>5794</v>
      </c>
      <c r="D1329" s="6">
        <v>8000</v>
      </c>
      <c r="E1329" s="8">
        <v>8730</v>
      </c>
      <c r="F1329" t="s">
        <v>8221</v>
      </c>
      <c r="G1329" t="s">
        <v>8223</v>
      </c>
      <c r="H1329" t="s">
        <v>8245</v>
      </c>
      <c r="I1329">
        <v>1489775641</v>
      </c>
      <c r="J1329">
        <v>1487360041</v>
      </c>
      <c r="K1329" t="b">
        <v>0</v>
      </c>
      <c r="L1329">
        <v>101</v>
      </c>
      <c r="M1329" t="b">
        <v>0</v>
      </c>
      <c r="N1329" t="s">
        <v>8291</v>
      </c>
      <c r="O1329" t="s">
        <v>8323</v>
      </c>
      <c r="P1329" t="s">
        <v>8345</v>
      </c>
      <c r="Q1329">
        <f t="shared" si="121"/>
        <v>109</v>
      </c>
      <c r="R1329">
        <f t="shared" si="120"/>
        <v>86.44</v>
      </c>
      <c r="S1329" s="12">
        <f t="shared" si="122"/>
        <v>42783.815289351856</v>
      </c>
      <c r="T1329" s="12">
        <f t="shared" si="123"/>
        <v>42811.773622685185</v>
      </c>
      <c r="U1329">
        <f t="shared" si="124"/>
        <v>2017</v>
      </c>
      <c r="V1329" s="18">
        <f t="shared" si="125"/>
        <v>27.958333333333332</v>
      </c>
    </row>
    <row r="1330" spans="1:22" ht="60" x14ac:dyDescent="0.25">
      <c r="A1330">
        <v>1685</v>
      </c>
      <c r="B1330" s="3" t="s">
        <v>1686</v>
      </c>
      <c r="C1330" s="3" t="s">
        <v>5795</v>
      </c>
      <c r="D1330" s="6">
        <v>350</v>
      </c>
      <c r="E1330" s="8">
        <v>360</v>
      </c>
      <c r="F1330" t="s">
        <v>8221</v>
      </c>
      <c r="G1330" t="s">
        <v>8223</v>
      </c>
      <c r="H1330" t="s">
        <v>8245</v>
      </c>
      <c r="I1330">
        <v>1490331623</v>
      </c>
      <c r="J1330">
        <v>1487743223</v>
      </c>
      <c r="K1330" t="b">
        <v>0</v>
      </c>
      <c r="L1330">
        <v>15</v>
      </c>
      <c r="M1330" t="b">
        <v>0</v>
      </c>
      <c r="N1330" t="s">
        <v>8291</v>
      </c>
      <c r="O1330" t="s">
        <v>8323</v>
      </c>
      <c r="P1330" t="s">
        <v>8345</v>
      </c>
      <c r="Q1330">
        <f t="shared" si="121"/>
        <v>103</v>
      </c>
      <c r="R1330">
        <f t="shared" si="120"/>
        <v>24</v>
      </c>
      <c r="S1330" s="12">
        <f t="shared" si="122"/>
        <v>42788.2502662037</v>
      </c>
      <c r="T1330" s="12">
        <f t="shared" si="123"/>
        <v>42818.208599537036</v>
      </c>
      <c r="U1330">
        <f t="shared" si="124"/>
        <v>2017</v>
      </c>
      <c r="V1330" s="18">
        <f t="shared" si="125"/>
        <v>29.958333333333332</v>
      </c>
    </row>
    <row r="1331" spans="1:22" ht="60" x14ac:dyDescent="0.25">
      <c r="A1331">
        <v>1686</v>
      </c>
      <c r="B1331" s="3" t="s">
        <v>1687</v>
      </c>
      <c r="C1331" s="3" t="s">
        <v>5796</v>
      </c>
      <c r="D1331" s="6">
        <v>5000</v>
      </c>
      <c r="E1331" s="8">
        <v>18</v>
      </c>
      <c r="F1331" t="s">
        <v>8221</v>
      </c>
      <c r="G1331" t="s">
        <v>8228</v>
      </c>
      <c r="H1331" t="s">
        <v>8250</v>
      </c>
      <c r="I1331">
        <v>1493320519</v>
      </c>
      <c r="J1331">
        <v>1488140119</v>
      </c>
      <c r="K1331" t="b">
        <v>0</v>
      </c>
      <c r="L1331">
        <v>1</v>
      </c>
      <c r="M1331" t="b">
        <v>0</v>
      </c>
      <c r="N1331" t="s">
        <v>8291</v>
      </c>
      <c r="O1331" t="s">
        <v>8323</v>
      </c>
      <c r="P1331" t="s">
        <v>8345</v>
      </c>
      <c r="Q1331">
        <f t="shared" si="121"/>
        <v>0</v>
      </c>
      <c r="R1331">
        <f t="shared" si="120"/>
        <v>18</v>
      </c>
      <c r="S1331" s="12">
        <f t="shared" si="122"/>
        <v>42792.843969907408</v>
      </c>
      <c r="T1331" s="12">
        <f t="shared" si="123"/>
        <v>42852.802303240736</v>
      </c>
      <c r="U1331">
        <f t="shared" si="124"/>
        <v>2017</v>
      </c>
      <c r="V1331" s="18">
        <f t="shared" si="125"/>
        <v>59.958333333333336</v>
      </c>
    </row>
    <row r="1332" spans="1:22" ht="60" x14ac:dyDescent="0.25">
      <c r="A1332">
        <v>1687</v>
      </c>
      <c r="B1332" s="3" t="s">
        <v>1688</v>
      </c>
      <c r="C1332" s="3" t="s">
        <v>5797</v>
      </c>
      <c r="D1332" s="6">
        <v>10000</v>
      </c>
      <c r="E1332" s="8">
        <v>3125</v>
      </c>
      <c r="F1332" t="s">
        <v>8221</v>
      </c>
      <c r="G1332" t="s">
        <v>8223</v>
      </c>
      <c r="H1332" t="s">
        <v>8245</v>
      </c>
      <c r="I1332">
        <v>1491855300</v>
      </c>
      <c r="J1332">
        <v>1488935245</v>
      </c>
      <c r="K1332" t="b">
        <v>0</v>
      </c>
      <c r="L1332">
        <v>39</v>
      </c>
      <c r="M1332" t="b">
        <v>0</v>
      </c>
      <c r="N1332" t="s">
        <v>8291</v>
      </c>
      <c r="O1332" t="s">
        <v>8323</v>
      </c>
      <c r="P1332" t="s">
        <v>8345</v>
      </c>
      <c r="Q1332">
        <f t="shared" si="121"/>
        <v>31</v>
      </c>
      <c r="R1332">
        <f t="shared" si="120"/>
        <v>80.13</v>
      </c>
      <c r="S1332" s="12">
        <f t="shared" si="122"/>
        <v>42802.046817129631</v>
      </c>
      <c r="T1332" s="12">
        <f t="shared" si="123"/>
        <v>42835.84375</v>
      </c>
      <c r="U1332">
        <f t="shared" si="124"/>
        <v>2017</v>
      </c>
      <c r="V1332" s="18">
        <f t="shared" si="125"/>
        <v>33.796932870370377</v>
      </c>
    </row>
    <row r="1333" spans="1:22" ht="60" x14ac:dyDescent="0.25">
      <c r="A1333">
        <v>1688</v>
      </c>
      <c r="B1333" s="3" t="s">
        <v>1689</v>
      </c>
      <c r="C1333" s="3" t="s">
        <v>5798</v>
      </c>
      <c r="D1333" s="6">
        <v>4000</v>
      </c>
      <c r="E1333" s="8">
        <v>1772</v>
      </c>
      <c r="F1333" t="s">
        <v>8221</v>
      </c>
      <c r="G1333" t="s">
        <v>8223</v>
      </c>
      <c r="H1333" t="s">
        <v>8245</v>
      </c>
      <c r="I1333">
        <v>1491738594</v>
      </c>
      <c r="J1333">
        <v>1489150194</v>
      </c>
      <c r="K1333" t="b">
        <v>0</v>
      </c>
      <c r="L1333">
        <v>7</v>
      </c>
      <c r="M1333" t="b">
        <v>0</v>
      </c>
      <c r="N1333" t="s">
        <v>8291</v>
      </c>
      <c r="O1333" t="s">
        <v>8323</v>
      </c>
      <c r="P1333" t="s">
        <v>8345</v>
      </c>
      <c r="Q1333">
        <f t="shared" si="121"/>
        <v>44</v>
      </c>
      <c r="R1333">
        <f t="shared" si="120"/>
        <v>253.14</v>
      </c>
      <c r="S1333" s="12">
        <f t="shared" si="122"/>
        <v>42804.534652777773</v>
      </c>
      <c r="T1333" s="12">
        <f t="shared" si="123"/>
        <v>42834.492986111116</v>
      </c>
      <c r="U1333">
        <f t="shared" si="124"/>
        <v>2017</v>
      </c>
      <c r="V1333" s="18">
        <f t="shared" si="125"/>
        <v>29.958333333333332</v>
      </c>
    </row>
    <row r="1334" spans="1:22" ht="30" x14ac:dyDescent="0.25">
      <c r="A1334">
        <v>1689</v>
      </c>
      <c r="B1334" s="3" t="s">
        <v>1690</v>
      </c>
      <c r="C1334" s="3" t="s">
        <v>5799</v>
      </c>
      <c r="D1334" s="6">
        <v>2400</v>
      </c>
      <c r="E1334" s="8">
        <v>2400</v>
      </c>
      <c r="F1334" t="s">
        <v>8221</v>
      </c>
      <c r="G1334" t="s">
        <v>8223</v>
      </c>
      <c r="H1334" t="s">
        <v>8245</v>
      </c>
      <c r="I1334">
        <v>1489700230</v>
      </c>
      <c r="J1334">
        <v>1487111830</v>
      </c>
      <c r="K1334" t="b">
        <v>0</v>
      </c>
      <c r="L1334">
        <v>14</v>
      </c>
      <c r="M1334" t="b">
        <v>0</v>
      </c>
      <c r="N1334" t="s">
        <v>8291</v>
      </c>
      <c r="O1334" t="s">
        <v>8323</v>
      </c>
      <c r="P1334" t="s">
        <v>8345</v>
      </c>
      <c r="Q1334">
        <f t="shared" si="121"/>
        <v>100</v>
      </c>
      <c r="R1334">
        <f t="shared" si="120"/>
        <v>171.43</v>
      </c>
      <c r="S1334" s="12">
        <f t="shared" si="122"/>
        <v>42780.942476851851</v>
      </c>
      <c r="T1334" s="12">
        <f t="shared" si="123"/>
        <v>42810.900810185187</v>
      </c>
      <c r="U1334">
        <f t="shared" si="124"/>
        <v>2017</v>
      </c>
      <c r="V1334" s="18">
        <f t="shared" si="125"/>
        <v>29.958333333333332</v>
      </c>
    </row>
    <row r="1335" spans="1:22" ht="45" x14ac:dyDescent="0.25">
      <c r="A1335">
        <v>1690</v>
      </c>
      <c r="B1335" s="3" t="s">
        <v>1691</v>
      </c>
      <c r="C1335" s="3" t="s">
        <v>5800</v>
      </c>
      <c r="D1335" s="6">
        <v>2500</v>
      </c>
      <c r="E1335" s="8">
        <v>635</v>
      </c>
      <c r="F1335" t="s">
        <v>8221</v>
      </c>
      <c r="G1335" t="s">
        <v>8223</v>
      </c>
      <c r="H1335" t="s">
        <v>8245</v>
      </c>
      <c r="I1335">
        <v>1491470442</v>
      </c>
      <c r="J1335">
        <v>1488882042</v>
      </c>
      <c r="K1335" t="b">
        <v>0</v>
      </c>
      <c r="L1335">
        <v>11</v>
      </c>
      <c r="M1335" t="b">
        <v>0</v>
      </c>
      <c r="N1335" t="s">
        <v>8291</v>
      </c>
      <c r="O1335" t="s">
        <v>8323</v>
      </c>
      <c r="P1335" t="s">
        <v>8345</v>
      </c>
      <c r="Q1335">
        <f t="shared" si="121"/>
        <v>25</v>
      </c>
      <c r="R1335">
        <f t="shared" si="120"/>
        <v>57.73</v>
      </c>
      <c r="S1335" s="12">
        <f t="shared" si="122"/>
        <v>42801.43104166667</v>
      </c>
      <c r="T1335" s="12">
        <f t="shared" si="123"/>
        <v>42831.389374999999</v>
      </c>
      <c r="U1335">
        <f t="shared" si="124"/>
        <v>2017</v>
      </c>
      <c r="V1335" s="18">
        <f t="shared" si="125"/>
        <v>29.958333333333332</v>
      </c>
    </row>
    <row r="1336" spans="1:22" ht="60" x14ac:dyDescent="0.25">
      <c r="A1336">
        <v>1691</v>
      </c>
      <c r="B1336" s="3" t="s">
        <v>1692</v>
      </c>
      <c r="C1336" s="3" t="s">
        <v>5801</v>
      </c>
      <c r="D1336" s="6">
        <v>30000</v>
      </c>
      <c r="E1336" s="8">
        <v>10042</v>
      </c>
      <c r="F1336" t="s">
        <v>8221</v>
      </c>
      <c r="G1336" t="s">
        <v>8223</v>
      </c>
      <c r="H1336" t="s">
        <v>8245</v>
      </c>
      <c r="I1336">
        <v>1491181200</v>
      </c>
      <c r="J1336">
        <v>1488387008</v>
      </c>
      <c r="K1336" t="b">
        <v>0</v>
      </c>
      <c r="L1336">
        <v>38</v>
      </c>
      <c r="M1336" t="b">
        <v>0</v>
      </c>
      <c r="N1336" t="s">
        <v>8291</v>
      </c>
      <c r="O1336" t="s">
        <v>8323</v>
      </c>
      <c r="P1336" t="s">
        <v>8345</v>
      </c>
      <c r="Q1336">
        <f t="shared" si="121"/>
        <v>33</v>
      </c>
      <c r="R1336">
        <f t="shared" si="120"/>
        <v>264.26</v>
      </c>
      <c r="S1336" s="12">
        <f t="shared" si="122"/>
        <v>42795.701481481476</v>
      </c>
      <c r="T1336" s="12">
        <f t="shared" si="123"/>
        <v>42828.041666666672</v>
      </c>
      <c r="U1336">
        <f t="shared" si="124"/>
        <v>2017</v>
      </c>
      <c r="V1336" s="18">
        <f t="shared" si="125"/>
        <v>32.340185185185184</v>
      </c>
    </row>
    <row r="1337" spans="1:22" ht="45" x14ac:dyDescent="0.25">
      <c r="A1337">
        <v>1692</v>
      </c>
      <c r="B1337" s="3" t="s">
        <v>1693</v>
      </c>
      <c r="C1337" s="3" t="s">
        <v>5802</v>
      </c>
      <c r="D1337" s="6">
        <v>5000</v>
      </c>
      <c r="E1337" s="8">
        <v>2390</v>
      </c>
      <c r="F1337" t="s">
        <v>8221</v>
      </c>
      <c r="G1337" t="s">
        <v>8223</v>
      </c>
      <c r="H1337" t="s">
        <v>8245</v>
      </c>
      <c r="I1337">
        <v>1490572740</v>
      </c>
      <c r="J1337">
        <v>1487734667</v>
      </c>
      <c r="K1337" t="b">
        <v>0</v>
      </c>
      <c r="L1337">
        <v>15</v>
      </c>
      <c r="M1337" t="b">
        <v>0</v>
      </c>
      <c r="N1337" t="s">
        <v>8291</v>
      </c>
      <c r="O1337" t="s">
        <v>8323</v>
      </c>
      <c r="P1337" t="s">
        <v>8345</v>
      </c>
      <c r="Q1337">
        <f t="shared" si="121"/>
        <v>48</v>
      </c>
      <c r="R1337">
        <f t="shared" si="120"/>
        <v>159.33000000000001</v>
      </c>
      <c r="S1337" s="12">
        <f t="shared" si="122"/>
        <v>42788.151238425926</v>
      </c>
      <c r="T1337" s="12">
        <f t="shared" si="123"/>
        <v>42820.999305555553</v>
      </c>
      <c r="U1337">
        <f t="shared" si="124"/>
        <v>2017</v>
      </c>
      <c r="V1337" s="18">
        <f t="shared" si="125"/>
        <v>32.848067129629634</v>
      </c>
    </row>
    <row r="1338" spans="1:22" ht="60" x14ac:dyDescent="0.25">
      <c r="A1338">
        <v>1693</v>
      </c>
      <c r="B1338" s="3" t="s">
        <v>1694</v>
      </c>
      <c r="C1338" s="3" t="s">
        <v>5803</v>
      </c>
      <c r="D1338" s="6">
        <v>3000</v>
      </c>
      <c r="E1338" s="8">
        <v>280</v>
      </c>
      <c r="F1338" t="s">
        <v>8221</v>
      </c>
      <c r="G1338" t="s">
        <v>8224</v>
      </c>
      <c r="H1338" t="s">
        <v>8246</v>
      </c>
      <c r="I1338">
        <v>1491768000</v>
      </c>
      <c r="J1338">
        <v>1489097112</v>
      </c>
      <c r="K1338" t="b">
        <v>0</v>
      </c>
      <c r="L1338">
        <v>8</v>
      </c>
      <c r="M1338" t="b">
        <v>0</v>
      </c>
      <c r="N1338" t="s">
        <v>8291</v>
      </c>
      <c r="O1338" t="s">
        <v>8323</v>
      </c>
      <c r="P1338" t="s">
        <v>8345</v>
      </c>
      <c r="Q1338">
        <f t="shared" si="121"/>
        <v>9</v>
      </c>
      <c r="R1338">
        <f t="shared" si="120"/>
        <v>35</v>
      </c>
      <c r="S1338" s="12">
        <f t="shared" si="122"/>
        <v>42803.920277777783</v>
      </c>
      <c r="T1338" s="12">
        <f t="shared" si="123"/>
        <v>42834.833333333328</v>
      </c>
      <c r="U1338">
        <f t="shared" si="124"/>
        <v>2017</v>
      </c>
      <c r="V1338" s="18">
        <f t="shared" si="125"/>
        <v>30.913055555555559</v>
      </c>
    </row>
    <row r="1339" spans="1:22" ht="60" x14ac:dyDescent="0.25">
      <c r="A1339">
        <v>1694</v>
      </c>
      <c r="B1339" s="3" t="s">
        <v>1695</v>
      </c>
      <c r="C1339" s="3" t="s">
        <v>5804</v>
      </c>
      <c r="D1339" s="6">
        <v>10000</v>
      </c>
      <c r="E1339" s="8">
        <v>5</v>
      </c>
      <c r="F1339" t="s">
        <v>8221</v>
      </c>
      <c r="G1339" t="s">
        <v>8223</v>
      </c>
      <c r="H1339" t="s">
        <v>8245</v>
      </c>
      <c r="I1339">
        <v>1490589360</v>
      </c>
      <c r="J1339">
        <v>1488038674</v>
      </c>
      <c r="K1339" t="b">
        <v>0</v>
      </c>
      <c r="L1339">
        <v>1</v>
      </c>
      <c r="M1339" t="b">
        <v>0</v>
      </c>
      <c r="N1339" t="s">
        <v>8291</v>
      </c>
      <c r="O1339" t="s">
        <v>8323</v>
      </c>
      <c r="P1339" t="s">
        <v>8345</v>
      </c>
      <c r="Q1339">
        <f t="shared" si="121"/>
        <v>0</v>
      </c>
      <c r="R1339">
        <f t="shared" si="120"/>
        <v>5</v>
      </c>
      <c r="S1339" s="12">
        <f t="shared" si="122"/>
        <v>42791.669837962967</v>
      </c>
      <c r="T1339" s="12">
        <f t="shared" si="123"/>
        <v>42821.191666666666</v>
      </c>
      <c r="U1339">
        <f t="shared" si="124"/>
        <v>2017</v>
      </c>
      <c r="V1339" s="18">
        <f t="shared" si="125"/>
        <v>29.521828703703704</v>
      </c>
    </row>
    <row r="1340" spans="1:22" ht="60" x14ac:dyDescent="0.25">
      <c r="A1340">
        <v>1695</v>
      </c>
      <c r="B1340" s="3" t="s">
        <v>1696</v>
      </c>
      <c r="C1340" s="3" t="s">
        <v>5805</v>
      </c>
      <c r="D1340" s="6">
        <v>12000</v>
      </c>
      <c r="E1340" s="8">
        <v>1405</v>
      </c>
      <c r="F1340" t="s">
        <v>8221</v>
      </c>
      <c r="G1340" t="s">
        <v>8223</v>
      </c>
      <c r="H1340" t="s">
        <v>8245</v>
      </c>
      <c r="I1340">
        <v>1491786000</v>
      </c>
      <c r="J1340">
        <v>1488847514</v>
      </c>
      <c r="K1340" t="b">
        <v>0</v>
      </c>
      <c r="L1340">
        <v>23</v>
      </c>
      <c r="M1340" t="b">
        <v>0</v>
      </c>
      <c r="N1340" t="s">
        <v>8291</v>
      </c>
      <c r="O1340" t="s">
        <v>8323</v>
      </c>
      <c r="P1340" t="s">
        <v>8345</v>
      </c>
      <c r="Q1340">
        <f t="shared" si="121"/>
        <v>12</v>
      </c>
      <c r="R1340">
        <f t="shared" si="120"/>
        <v>61.09</v>
      </c>
      <c r="S1340" s="12">
        <f t="shared" si="122"/>
        <v>42801.031412037039</v>
      </c>
      <c r="T1340" s="12">
        <f t="shared" si="123"/>
        <v>42835.041666666672</v>
      </c>
      <c r="U1340">
        <f t="shared" si="124"/>
        <v>2017</v>
      </c>
      <c r="V1340" s="18">
        <f t="shared" si="125"/>
        <v>34.010254629629635</v>
      </c>
    </row>
    <row r="1341" spans="1:22" ht="60" x14ac:dyDescent="0.25">
      <c r="A1341">
        <v>1696</v>
      </c>
      <c r="B1341" s="3" t="s">
        <v>1697</v>
      </c>
      <c r="C1341" s="3" t="s">
        <v>5806</v>
      </c>
      <c r="D1341" s="6">
        <v>300000</v>
      </c>
      <c r="E1341" s="8">
        <v>0</v>
      </c>
      <c r="F1341" t="s">
        <v>8221</v>
      </c>
      <c r="G1341" t="s">
        <v>8223</v>
      </c>
      <c r="H1341" t="s">
        <v>8245</v>
      </c>
      <c r="I1341">
        <v>1491007211</v>
      </c>
      <c r="J1341">
        <v>1488418811</v>
      </c>
      <c r="K1341" t="b">
        <v>0</v>
      </c>
      <c r="L1341">
        <v>0</v>
      </c>
      <c r="M1341" t="b">
        <v>0</v>
      </c>
      <c r="N1341" t="s">
        <v>8291</v>
      </c>
      <c r="O1341" t="s">
        <v>8323</v>
      </c>
      <c r="P1341" t="s">
        <v>8345</v>
      </c>
      <c r="Q1341">
        <f t="shared" si="121"/>
        <v>0</v>
      </c>
      <c r="R1341">
        <f t="shared" si="120"/>
        <v>0</v>
      </c>
      <c r="S1341" s="12">
        <f t="shared" si="122"/>
        <v>42796.069571759261</v>
      </c>
      <c r="T1341" s="12">
        <f t="shared" si="123"/>
        <v>42826.027905092589</v>
      </c>
      <c r="U1341">
        <f t="shared" si="124"/>
        <v>2017</v>
      </c>
      <c r="V1341" s="18">
        <f t="shared" si="125"/>
        <v>29.958333333333332</v>
      </c>
    </row>
    <row r="1342" spans="1:22" ht="45" x14ac:dyDescent="0.25">
      <c r="A1342">
        <v>1697</v>
      </c>
      <c r="B1342" s="3" t="s">
        <v>1698</v>
      </c>
      <c r="C1342" s="3" t="s">
        <v>5807</v>
      </c>
      <c r="D1342" s="6">
        <v>12500</v>
      </c>
      <c r="E1342" s="8">
        <v>2526</v>
      </c>
      <c r="F1342" t="s">
        <v>8221</v>
      </c>
      <c r="G1342" t="s">
        <v>8223</v>
      </c>
      <c r="H1342" t="s">
        <v>8245</v>
      </c>
      <c r="I1342">
        <v>1491781648</v>
      </c>
      <c r="J1342">
        <v>1489193248</v>
      </c>
      <c r="K1342" t="b">
        <v>0</v>
      </c>
      <c r="L1342">
        <v>22</v>
      </c>
      <c r="M1342" t="b">
        <v>0</v>
      </c>
      <c r="N1342" t="s">
        <v>8291</v>
      </c>
      <c r="O1342" t="s">
        <v>8323</v>
      </c>
      <c r="P1342" t="s">
        <v>8345</v>
      </c>
      <c r="Q1342">
        <f t="shared" si="121"/>
        <v>20</v>
      </c>
      <c r="R1342">
        <f t="shared" si="120"/>
        <v>114.82</v>
      </c>
      <c r="S1342" s="12">
        <f t="shared" si="122"/>
        <v>42805.032962962956</v>
      </c>
      <c r="T1342" s="12">
        <f t="shared" si="123"/>
        <v>42834.991296296299</v>
      </c>
      <c r="U1342">
        <f t="shared" si="124"/>
        <v>2017</v>
      </c>
      <c r="V1342" s="18">
        <f t="shared" si="125"/>
        <v>29.958333333333332</v>
      </c>
    </row>
    <row r="1343" spans="1:22" ht="75" x14ac:dyDescent="0.25">
      <c r="A1343">
        <v>1698</v>
      </c>
      <c r="B1343" s="3" t="s">
        <v>1699</v>
      </c>
      <c r="C1343" s="3" t="s">
        <v>5808</v>
      </c>
      <c r="D1343" s="6">
        <v>125000</v>
      </c>
      <c r="E1343" s="8">
        <v>0</v>
      </c>
      <c r="F1343" t="s">
        <v>8221</v>
      </c>
      <c r="G1343" t="s">
        <v>8223</v>
      </c>
      <c r="H1343" t="s">
        <v>8245</v>
      </c>
      <c r="I1343">
        <v>1490499180</v>
      </c>
      <c r="J1343">
        <v>1488430760</v>
      </c>
      <c r="K1343" t="b">
        <v>0</v>
      </c>
      <c r="L1343">
        <v>0</v>
      </c>
      <c r="M1343" t="b">
        <v>0</v>
      </c>
      <c r="N1343" t="s">
        <v>8291</v>
      </c>
      <c r="O1343" t="s">
        <v>8323</v>
      </c>
      <c r="P1343" t="s">
        <v>8345</v>
      </c>
      <c r="Q1343">
        <f t="shared" si="121"/>
        <v>0</v>
      </c>
      <c r="R1343">
        <f t="shared" si="120"/>
        <v>0</v>
      </c>
      <c r="S1343" s="12">
        <f t="shared" si="122"/>
        <v>42796.207870370374</v>
      </c>
      <c r="T1343" s="12">
        <f t="shared" si="123"/>
        <v>42820.147916666669</v>
      </c>
      <c r="U1343">
        <f t="shared" si="124"/>
        <v>2017</v>
      </c>
      <c r="V1343" s="18">
        <f t="shared" si="125"/>
        <v>23.940046296296291</v>
      </c>
    </row>
    <row r="1344" spans="1:22" ht="60" x14ac:dyDescent="0.25">
      <c r="A1344">
        <v>1699</v>
      </c>
      <c r="B1344" s="3" t="s">
        <v>1700</v>
      </c>
      <c r="C1344" s="3" t="s">
        <v>5809</v>
      </c>
      <c r="D1344" s="6">
        <v>5105</v>
      </c>
      <c r="E1344" s="8">
        <v>216</v>
      </c>
      <c r="F1344" t="s">
        <v>8221</v>
      </c>
      <c r="G1344" t="s">
        <v>8223</v>
      </c>
      <c r="H1344" t="s">
        <v>8245</v>
      </c>
      <c r="I1344">
        <v>1491943445</v>
      </c>
      <c r="J1344">
        <v>1489351445</v>
      </c>
      <c r="K1344" t="b">
        <v>0</v>
      </c>
      <c r="L1344">
        <v>4</v>
      </c>
      <c r="M1344" t="b">
        <v>0</v>
      </c>
      <c r="N1344" t="s">
        <v>8291</v>
      </c>
      <c r="O1344" t="s">
        <v>8323</v>
      </c>
      <c r="P1344" t="s">
        <v>8345</v>
      </c>
      <c r="Q1344">
        <f t="shared" si="121"/>
        <v>4</v>
      </c>
      <c r="R1344">
        <f t="shared" si="120"/>
        <v>54</v>
      </c>
      <c r="S1344" s="12">
        <f t="shared" si="122"/>
        <v>42806.863946759258</v>
      </c>
      <c r="T1344" s="12">
        <f t="shared" si="123"/>
        <v>42836.863946759258</v>
      </c>
      <c r="U1344">
        <f t="shared" si="124"/>
        <v>2017</v>
      </c>
      <c r="V1344" s="18">
        <f t="shared" si="125"/>
        <v>30</v>
      </c>
    </row>
    <row r="1345" spans="1:22" ht="60" x14ac:dyDescent="0.25">
      <c r="A1345">
        <v>1700</v>
      </c>
      <c r="B1345" s="3" t="s">
        <v>1701</v>
      </c>
      <c r="C1345" s="3" t="s">
        <v>5810</v>
      </c>
      <c r="D1345" s="6">
        <v>20000</v>
      </c>
      <c r="E1345" s="8">
        <v>5212</v>
      </c>
      <c r="F1345" t="s">
        <v>8221</v>
      </c>
      <c r="G1345" t="s">
        <v>8223</v>
      </c>
      <c r="H1345" t="s">
        <v>8245</v>
      </c>
      <c r="I1345">
        <v>1491019200</v>
      </c>
      <c r="J1345">
        <v>1488418990</v>
      </c>
      <c r="K1345" t="b">
        <v>0</v>
      </c>
      <c r="L1345">
        <v>79</v>
      </c>
      <c r="M1345" t="b">
        <v>0</v>
      </c>
      <c r="N1345" t="s">
        <v>8291</v>
      </c>
      <c r="O1345" t="s">
        <v>8323</v>
      </c>
      <c r="P1345" t="s">
        <v>8345</v>
      </c>
      <c r="Q1345">
        <f t="shared" si="121"/>
        <v>26</v>
      </c>
      <c r="R1345">
        <f t="shared" si="120"/>
        <v>65.97</v>
      </c>
      <c r="S1345" s="12">
        <f t="shared" si="122"/>
        <v>42796.071643518517</v>
      </c>
      <c r="T1345" s="12">
        <f t="shared" si="123"/>
        <v>42826.166666666672</v>
      </c>
      <c r="U1345">
        <f t="shared" si="124"/>
        <v>2017</v>
      </c>
      <c r="V1345" s="18">
        <f t="shared" si="125"/>
        <v>30.095023148148147</v>
      </c>
    </row>
    <row r="1346" spans="1:22" ht="60" x14ac:dyDescent="0.25">
      <c r="A1346">
        <v>1701</v>
      </c>
      <c r="B1346" s="3" t="s">
        <v>1702</v>
      </c>
      <c r="C1346" s="3" t="s">
        <v>5811</v>
      </c>
      <c r="D1346" s="6">
        <v>5050</v>
      </c>
      <c r="E1346" s="8">
        <v>10</v>
      </c>
      <c r="F1346" t="s">
        <v>8220</v>
      </c>
      <c r="G1346" t="s">
        <v>8223</v>
      </c>
      <c r="H1346" t="s">
        <v>8245</v>
      </c>
      <c r="I1346">
        <v>1421337405</v>
      </c>
      <c r="J1346">
        <v>1418745405</v>
      </c>
      <c r="K1346" t="b">
        <v>0</v>
      </c>
      <c r="L1346">
        <v>2</v>
      </c>
      <c r="M1346" t="b">
        <v>0</v>
      </c>
      <c r="N1346" t="s">
        <v>8291</v>
      </c>
      <c r="O1346" t="s">
        <v>8323</v>
      </c>
      <c r="P1346" t="s">
        <v>8345</v>
      </c>
      <c r="Q1346">
        <f t="shared" si="121"/>
        <v>0</v>
      </c>
      <c r="R1346">
        <f t="shared" ref="R1346:R1409" si="126">IFERROR(ROUND(E1346/L1346,2),0)</f>
        <v>5</v>
      </c>
      <c r="S1346" s="12">
        <f t="shared" si="122"/>
        <v>41989.664409722223</v>
      </c>
      <c r="T1346" s="12">
        <f t="shared" si="123"/>
        <v>42019.664409722223</v>
      </c>
      <c r="U1346">
        <f t="shared" si="124"/>
        <v>2014</v>
      </c>
      <c r="V1346" s="18">
        <f t="shared" si="125"/>
        <v>30</v>
      </c>
    </row>
    <row r="1347" spans="1:22" ht="30" x14ac:dyDescent="0.25">
      <c r="A1347">
        <v>1702</v>
      </c>
      <c r="B1347" s="3" t="s">
        <v>1703</v>
      </c>
      <c r="C1347" s="3" t="s">
        <v>5812</v>
      </c>
      <c r="D1347" s="6">
        <v>16500</v>
      </c>
      <c r="E1347" s="8">
        <v>1</v>
      </c>
      <c r="F1347" t="s">
        <v>8220</v>
      </c>
      <c r="G1347" t="s">
        <v>8223</v>
      </c>
      <c r="H1347" t="s">
        <v>8245</v>
      </c>
      <c r="I1347">
        <v>1427745150</v>
      </c>
      <c r="J1347">
        <v>1425156750</v>
      </c>
      <c r="K1347" t="b">
        <v>0</v>
      </c>
      <c r="L1347">
        <v>1</v>
      </c>
      <c r="M1347" t="b">
        <v>0</v>
      </c>
      <c r="N1347" t="s">
        <v>8291</v>
      </c>
      <c r="O1347" t="s">
        <v>8323</v>
      </c>
      <c r="P1347" t="s">
        <v>8345</v>
      </c>
      <c r="Q1347">
        <f t="shared" ref="Q1347:Q1410" si="127">ROUND(E1347/D1347*100,0)</f>
        <v>0</v>
      </c>
      <c r="R1347">
        <f t="shared" si="126"/>
        <v>1</v>
      </c>
      <c r="S1347" s="12">
        <f t="shared" ref="S1347:S1410" si="128">(((J1347/60)/60)/24)+DATE(1970,1,1)</f>
        <v>42063.869791666672</v>
      </c>
      <c r="T1347" s="12">
        <f t="shared" ref="T1347:T1410" si="129">(((I1347/60)/60)/24)+DATE(1970,1,1)</f>
        <v>42093.828125</v>
      </c>
      <c r="U1347">
        <f t="shared" ref="U1347:U1410" si="130">YEAR(S1347)</f>
        <v>2015</v>
      </c>
      <c r="V1347" s="18">
        <f t="shared" ref="V1347:V1410" si="131">(I1347-J1347)/60/60/24</f>
        <v>29.958333333333332</v>
      </c>
    </row>
    <row r="1348" spans="1:22" ht="60" x14ac:dyDescent="0.25">
      <c r="A1348">
        <v>1703</v>
      </c>
      <c r="B1348" s="3" t="s">
        <v>1704</v>
      </c>
      <c r="C1348" s="3" t="s">
        <v>5813</v>
      </c>
      <c r="D1348" s="6">
        <v>5000</v>
      </c>
      <c r="E1348" s="8">
        <v>51</v>
      </c>
      <c r="F1348" t="s">
        <v>8220</v>
      </c>
      <c r="G1348" t="s">
        <v>8223</v>
      </c>
      <c r="H1348" t="s">
        <v>8245</v>
      </c>
      <c r="I1348">
        <v>1441003537</v>
      </c>
      <c r="J1348">
        <v>1435819537</v>
      </c>
      <c r="K1348" t="b">
        <v>0</v>
      </c>
      <c r="L1348">
        <v>2</v>
      </c>
      <c r="M1348" t="b">
        <v>0</v>
      </c>
      <c r="N1348" t="s">
        <v>8291</v>
      </c>
      <c r="O1348" t="s">
        <v>8323</v>
      </c>
      <c r="P1348" t="s">
        <v>8345</v>
      </c>
      <c r="Q1348">
        <f t="shared" si="127"/>
        <v>1</v>
      </c>
      <c r="R1348">
        <f t="shared" si="126"/>
        <v>25.5</v>
      </c>
      <c r="S1348" s="12">
        <f t="shared" si="128"/>
        <v>42187.281678240746</v>
      </c>
      <c r="T1348" s="12">
        <f t="shared" si="129"/>
        <v>42247.281678240746</v>
      </c>
      <c r="U1348">
        <f t="shared" si="130"/>
        <v>2015</v>
      </c>
      <c r="V1348" s="18">
        <f t="shared" si="131"/>
        <v>60</v>
      </c>
    </row>
    <row r="1349" spans="1:22" ht="45" x14ac:dyDescent="0.25">
      <c r="A1349">
        <v>1704</v>
      </c>
      <c r="B1349" s="3" t="s">
        <v>1705</v>
      </c>
      <c r="C1349" s="3" t="s">
        <v>5814</v>
      </c>
      <c r="D1349" s="6">
        <v>2000</v>
      </c>
      <c r="E1349" s="8">
        <v>1302</v>
      </c>
      <c r="F1349" t="s">
        <v>8220</v>
      </c>
      <c r="G1349" t="s">
        <v>8223</v>
      </c>
      <c r="H1349" t="s">
        <v>8245</v>
      </c>
      <c r="I1349">
        <v>1424056873</v>
      </c>
      <c r="J1349">
        <v>1421464873</v>
      </c>
      <c r="K1349" t="b">
        <v>0</v>
      </c>
      <c r="L1349">
        <v>11</v>
      </c>
      <c r="M1349" t="b">
        <v>0</v>
      </c>
      <c r="N1349" t="s">
        <v>8291</v>
      </c>
      <c r="O1349" t="s">
        <v>8323</v>
      </c>
      <c r="P1349" t="s">
        <v>8345</v>
      </c>
      <c r="Q1349">
        <f t="shared" si="127"/>
        <v>65</v>
      </c>
      <c r="R1349">
        <f t="shared" si="126"/>
        <v>118.36</v>
      </c>
      <c r="S1349" s="12">
        <f t="shared" si="128"/>
        <v>42021.139733796299</v>
      </c>
      <c r="T1349" s="12">
        <f t="shared" si="129"/>
        <v>42051.139733796299</v>
      </c>
      <c r="U1349">
        <f t="shared" si="130"/>
        <v>2015</v>
      </c>
      <c r="V1349" s="18">
        <f t="shared" si="131"/>
        <v>30</v>
      </c>
    </row>
    <row r="1350" spans="1:22" ht="45" x14ac:dyDescent="0.25">
      <c r="A1350">
        <v>1705</v>
      </c>
      <c r="B1350" s="3" t="s">
        <v>1706</v>
      </c>
      <c r="C1350" s="3" t="s">
        <v>5815</v>
      </c>
      <c r="D1350" s="6">
        <v>2000</v>
      </c>
      <c r="E1350" s="8">
        <v>0</v>
      </c>
      <c r="F1350" t="s">
        <v>8220</v>
      </c>
      <c r="G1350" t="s">
        <v>8223</v>
      </c>
      <c r="H1350" t="s">
        <v>8245</v>
      </c>
      <c r="I1350">
        <v>1441814400</v>
      </c>
      <c r="J1350">
        <v>1440807846</v>
      </c>
      <c r="K1350" t="b">
        <v>0</v>
      </c>
      <c r="L1350">
        <v>0</v>
      </c>
      <c r="M1350" t="b">
        <v>0</v>
      </c>
      <c r="N1350" t="s">
        <v>8291</v>
      </c>
      <c r="O1350" t="s">
        <v>8323</v>
      </c>
      <c r="P1350" t="s">
        <v>8345</v>
      </c>
      <c r="Q1350">
        <f t="shared" si="127"/>
        <v>0</v>
      </c>
      <c r="R1350">
        <f t="shared" si="126"/>
        <v>0</v>
      </c>
      <c r="S1350" s="12">
        <f t="shared" si="128"/>
        <v>42245.016736111109</v>
      </c>
      <c r="T1350" s="12">
        <f t="shared" si="129"/>
        <v>42256.666666666672</v>
      </c>
      <c r="U1350">
        <f t="shared" si="130"/>
        <v>2015</v>
      </c>
      <c r="V1350" s="18">
        <f t="shared" si="131"/>
        <v>11.649930555555557</v>
      </c>
    </row>
    <row r="1351" spans="1:22" ht="45" x14ac:dyDescent="0.25">
      <c r="A1351">
        <v>1706</v>
      </c>
      <c r="B1351" s="3" t="s">
        <v>1707</v>
      </c>
      <c r="C1351" s="3" t="s">
        <v>5816</v>
      </c>
      <c r="D1351" s="6">
        <v>5500</v>
      </c>
      <c r="E1351" s="8">
        <v>0</v>
      </c>
      <c r="F1351" t="s">
        <v>8220</v>
      </c>
      <c r="G1351" t="s">
        <v>8235</v>
      </c>
      <c r="H1351" t="s">
        <v>8248</v>
      </c>
      <c r="I1351">
        <v>1440314472</v>
      </c>
      <c r="J1351">
        <v>1435130472</v>
      </c>
      <c r="K1351" t="b">
        <v>0</v>
      </c>
      <c r="L1351">
        <v>0</v>
      </c>
      <c r="M1351" t="b">
        <v>0</v>
      </c>
      <c r="N1351" t="s">
        <v>8291</v>
      </c>
      <c r="O1351" t="s">
        <v>8323</v>
      </c>
      <c r="P1351" t="s">
        <v>8345</v>
      </c>
      <c r="Q1351">
        <f t="shared" si="127"/>
        <v>0</v>
      </c>
      <c r="R1351">
        <f t="shared" si="126"/>
        <v>0</v>
      </c>
      <c r="S1351" s="12">
        <f t="shared" si="128"/>
        <v>42179.306388888886</v>
      </c>
      <c r="T1351" s="12">
        <f t="shared" si="129"/>
        <v>42239.306388888886</v>
      </c>
      <c r="U1351">
        <f t="shared" si="130"/>
        <v>2015</v>
      </c>
      <c r="V1351" s="18">
        <f t="shared" si="131"/>
        <v>60</v>
      </c>
    </row>
    <row r="1352" spans="1:22" ht="60" x14ac:dyDescent="0.25">
      <c r="A1352">
        <v>1707</v>
      </c>
      <c r="B1352" s="3" t="s">
        <v>1708</v>
      </c>
      <c r="C1352" s="3" t="s">
        <v>5817</v>
      </c>
      <c r="D1352" s="6">
        <v>5000</v>
      </c>
      <c r="E1352" s="8">
        <v>487</v>
      </c>
      <c r="F1352" t="s">
        <v>8220</v>
      </c>
      <c r="G1352" t="s">
        <v>8223</v>
      </c>
      <c r="H1352" t="s">
        <v>8245</v>
      </c>
      <c r="I1352">
        <v>1459181895</v>
      </c>
      <c r="J1352">
        <v>1456593495</v>
      </c>
      <c r="K1352" t="b">
        <v>0</v>
      </c>
      <c r="L1352">
        <v>9</v>
      </c>
      <c r="M1352" t="b">
        <v>0</v>
      </c>
      <c r="N1352" t="s">
        <v>8291</v>
      </c>
      <c r="O1352" t="s">
        <v>8323</v>
      </c>
      <c r="P1352" t="s">
        <v>8345</v>
      </c>
      <c r="Q1352">
        <f t="shared" si="127"/>
        <v>10</v>
      </c>
      <c r="R1352">
        <f t="shared" si="126"/>
        <v>54.11</v>
      </c>
      <c r="S1352" s="12">
        <f t="shared" si="128"/>
        <v>42427.721006944441</v>
      </c>
      <c r="T1352" s="12">
        <f t="shared" si="129"/>
        <v>42457.679340277777</v>
      </c>
      <c r="U1352">
        <f t="shared" si="130"/>
        <v>2016</v>
      </c>
      <c r="V1352" s="18">
        <f t="shared" si="131"/>
        <v>29.958333333333332</v>
      </c>
    </row>
    <row r="1353" spans="1:22" ht="60" x14ac:dyDescent="0.25">
      <c r="A1353">
        <v>1708</v>
      </c>
      <c r="B1353" s="3" t="s">
        <v>1709</v>
      </c>
      <c r="C1353" s="3" t="s">
        <v>5818</v>
      </c>
      <c r="D1353" s="6">
        <v>7000</v>
      </c>
      <c r="E1353" s="8">
        <v>0</v>
      </c>
      <c r="F1353" t="s">
        <v>8220</v>
      </c>
      <c r="G1353" t="s">
        <v>8223</v>
      </c>
      <c r="H1353" t="s">
        <v>8245</v>
      </c>
      <c r="I1353">
        <v>1462135706</v>
      </c>
      <c r="J1353">
        <v>1458679706</v>
      </c>
      <c r="K1353" t="b">
        <v>0</v>
      </c>
      <c r="L1353">
        <v>0</v>
      </c>
      <c r="M1353" t="b">
        <v>0</v>
      </c>
      <c r="N1353" t="s">
        <v>8291</v>
      </c>
      <c r="O1353" t="s">
        <v>8323</v>
      </c>
      <c r="P1353" t="s">
        <v>8345</v>
      </c>
      <c r="Q1353">
        <f t="shared" si="127"/>
        <v>0</v>
      </c>
      <c r="R1353">
        <f t="shared" si="126"/>
        <v>0</v>
      </c>
      <c r="S1353" s="12">
        <f t="shared" si="128"/>
        <v>42451.866967592592</v>
      </c>
      <c r="T1353" s="12">
        <f t="shared" si="129"/>
        <v>42491.866967592592</v>
      </c>
      <c r="U1353">
        <f t="shared" si="130"/>
        <v>2016</v>
      </c>
      <c r="V1353" s="18">
        <f t="shared" si="131"/>
        <v>40</v>
      </c>
    </row>
    <row r="1354" spans="1:22" ht="45" x14ac:dyDescent="0.25">
      <c r="A1354">
        <v>1709</v>
      </c>
      <c r="B1354" s="3" t="s">
        <v>1710</v>
      </c>
      <c r="C1354" s="3" t="s">
        <v>5819</v>
      </c>
      <c r="D1354" s="6">
        <v>1750</v>
      </c>
      <c r="E1354" s="8">
        <v>85</v>
      </c>
      <c r="F1354" t="s">
        <v>8220</v>
      </c>
      <c r="G1354" t="s">
        <v>8223</v>
      </c>
      <c r="H1354" t="s">
        <v>8245</v>
      </c>
      <c r="I1354">
        <v>1409513940</v>
      </c>
      <c r="J1354">
        <v>1405949514</v>
      </c>
      <c r="K1354" t="b">
        <v>0</v>
      </c>
      <c r="L1354">
        <v>4</v>
      </c>
      <c r="M1354" t="b">
        <v>0</v>
      </c>
      <c r="N1354" t="s">
        <v>8291</v>
      </c>
      <c r="O1354" t="s">
        <v>8323</v>
      </c>
      <c r="P1354" t="s">
        <v>8345</v>
      </c>
      <c r="Q1354">
        <f t="shared" si="127"/>
        <v>5</v>
      </c>
      <c r="R1354">
        <f t="shared" si="126"/>
        <v>21.25</v>
      </c>
      <c r="S1354" s="12">
        <f t="shared" si="128"/>
        <v>41841.56381944444</v>
      </c>
      <c r="T1354" s="12">
        <f t="shared" si="129"/>
        <v>41882.818749999999</v>
      </c>
      <c r="U1354">
        <f t="shared" si="130"/>
        <v>2014</v>
      </c>
      <c r="V1354" s="18">
        <f t="shared" si="131"/>
        <v>41.254930555555553</v>
      </c>
    </row>
    <row r="1355" spans="1:22" ht="30" x14ac:dyDescent="0.25">
      <c r="A1355">
        <v>1710</v>
      </c>
      <c r="B1355" s="3" t="s">
        <v>1711</v>
      </c>
      <c r="C1355" s="3" t="s">
        <v>5820</v>
      </c>
      <c r="D1355" s="6">
        <v>5000</v>
      </c>
      <c r="E1355" s="8">
        <v>34</v>
      </c>
      <c r="F1355" t="s">
        <v>8220</v>
      </c>
      <c r="G1355" t="s">
        <v>8235</v>
      </c>
      <c r="H1355" t="s">
        <v>8248</v>
      </c>
      <c r="I1355">
        <v>1453122000</v>
      </c>
      <c r="J1355">
        <v>1449151888</v>
      </c>
      <c r="K1355" t="b">
        <v>0</v>
      </c>
      <c r="L1355">
        <v>1</v>
      </c>
      <c r="M1355" t="b">
        <v>0</v>
      </c>
      <c r="N1355" t="s">
        <v>8291</v>
      </c>
      <c r="O1355" t="s">
        <v>8323</v>
      </c>
      <c r="P1355" t="s">
        <v>8345</v>
      </c>
      <c r="Q1355">
        <f t="shared" si="127"/>
        <v>1</v>
      </c>
      <c r="R1355">
        <f t="shared" si="126"/>
        <v>34</v>
      </c>
      <c r="S1355" s="12">
        <f t="shared" si="128"/>
        <v>42341.59129629629</v>
      </c>
      <c r="T1355" s="12">
        <f t="shared" si="129"/>
        <v>42387.541666666672</v>
      </c>
      <c r="U1355">
        <f t="shared" si="130"/>
        <v>2015</v>
      </c>
      <c r="V1355" s="18">
        <f t="shared" si="131"/>
        <v>45.950370370370372</v>
      </c>
    </row>
    <row r="1356" spans="1:22" ht="60" x14ac:dyDescent="0.25">
      <c r="A1356">
        <v>1711</v>
      </c>
      <c r="B1356" s="3" t="s">
        <v>1712</v>
      </c>
      <c r="C1356" s="3" t="s">
        <v>5821</v>
      </c>
      <c r="D1356" s="6">
        <v>10000</v>
      </c>
      <c r="E1356" s="8">
        <v>1050</v>
      </c>
      <c r="F1356" t="s">
        <v>8220</v>
      </c>
      <c r="G1356" t="s">
        <v>8223</v>
      </c>
      <c r="H1356" t="s">
        <v>8245</v>
      </c>
      <c r="I1356">
        <v>1409585434</v>
      </c>
      <c r="J1356">
        <v>1406907034</v>
      </c>
      <c r="K1356" t="b">
        <v>0</v>
      </c>
      <c r="L1356">
        <v>2</v>
      </c>
      <c r="M1356" t="b">
        <v>0</v>
      </c>
      <c r="N1356" t="s">
        <v>8291</v>
      </c>
      <c r="O1356" t="s">
        <v>8323</v>
      </c>
      <c r="P1356" t="s">
        <v>8345</v>
      </c>
      <c r="Q1356">
        <f t="shared" si="127"/>
        <v>11</v>
      </c>
      <c r="R1356">
        <f t="shared" si="126"/>
        <v>525</v>
      </c>
      <c r="S1356" s="12">
        <f t="shared" si="128"/>
        <v>41852.646226851852</v>
      </c>
      <c r="T1356" s="12">
        <f t="shared" si="129"/>
        <v>41883.646226851852</v>
      </c>
      <c r="U1356">
        <f t="shared" si="130"/>
        <v>2014</v>
      </c>
      <c r="V1356" s="18">
        <f t="shared" si="131"/>
        <v>31</v>
      </c>
    </row>
    <row r="1357" spans="1:22" ht="60" x14ac:dyDescent="0.25">
      <c r="A1357">
        <v>1712</v>
      </c>
      <c r="B1357" s="3" t="s">
        <v>1713</v>
      </c>
      <c r="C1357" s="3" t="s">
        <v>5822</v>
      </c>
      <c r="D1357" s="6">
        <v>5000</v>
      </c>
      <c r="E1357" s="8">
        <v>0</v>
      </c>
      <c r="F1357" t="s">
        <v>8220</v>
      </c>
      <c r="G1357" t="s">
        <v>8223</v>
      </c>
      <c r="H1357" t="s">
        <v>8245</v>
      </c>
      <c r="I1357">
        <v>1435701353</v>
      </c>
      <c r="J1357">
        <v>1430517353</v>
      </c>
      <c r="K1357" t="b">
        <v>0</v>
      </c>
      <c r="L1357">
        <v>0</v>
      </c>
      <c r="M1357" t="b">
        <v>0</v>
      </c>
      <c r="N1357" t="s">
        <v>8291</v>
      </c>
      <c r="O1357" t="s">
        <v>8323</v>
      </c>
      <c r="P1357" t="s">
        <v>8345</v>
      </c>
      <c r="Q1357">
        <f t="shared" si="127"/>
        <v>0</v>
      </c>
      <c r="R1357">
        <f t="shared" si="126"/>
        <v>0</v>
      </c>
      <c r="S1357" s="12">
        <f t="shared" si="128"/>
        <v>42125.913807870369</v>
      </c>
      <c r="T1357" s="12">
        <f t="shared" si="129"/>
        <v>42185.913807870369</v>
      </c>
      <c r="U1357">
        <f t="shared" si="130"/>
        <v>2015</v>
      </c>
      <c r="V1357" s="18">
        <f t="shared" si="131"/>
        <v>60</v>
      </c>
    </row>
    <row r="1358" spans="1:22" ht="60" x14ac:dyDescent="0.25">
      <c r="A1358">
        <v>1713</v>
      </c>
      <c r="B1358" s="3" t="s">
        <v>1714</v>
      </c>
      <c r="C1358" s="3" t="s">
        <v>5823</v>
      </c>
      <c r="D1358" s="6">
        <v>3000</v>
      </c>
      <c r="E1358" s="8">
        <v>50</v>
      </c>
      <c r="F1358" t="s">
        <v>8220</v>
      </c>
      <c r="G1358" t="s">
        <v>8223</v>
      </c>
      <c r="H1358" t="s">
        <v>8245</v>
      </c>
      <c r="I1358">
        <v>1412536412</v>
      </c>
      <c r="J1358">
        <v>1409944412</v>
      </c>
      <c r="K1358" t="b">
        <v>0</v>
      </c>
      <c r="L1358">
        <v>1</v>
      </c>
      <c r="M1358" t="b">
        <v>0</v>
      </c>
      <c r="N1358" t="s">
        <v>8291</v>
      </c>
      <c r="O1358" t="s">
        <v>8323</v>
      </c>
      <c r="P1358" t="s">
        <v>8345</v>
      </c>
      <c r="Q1358">
        <f t="shared" si="127"/>
        <v>2</v>
      </c>
      <c r="R1358">
        <f t="shared" si="126"/>
        <v>50</v>
      </c>
      <c r="S1358" s="12">
        <f t="shared" si="128"/>
        <v>41887.801064814819</v>
      </c>
      <c r="T1358" s="12">
        <f t="shared" si="129"/>
        <v>41917.801064814819</v>
      </c>
      <c r="U1358">
        <f t="shared" si="130"/>
        <v>2014</v>
      </c>
      <c r="V1358" s="18">
        <f t="shared" si="131"/>
        <v>30</v>
      </c>
    </row>
    <row r="1359" spans="1:22" ht="60" x14ac:dyDescent="0.25">
      <c r="A1359">
        <v>1714</v>
      </c>
      <c r="B1359" s="3" t="s">
        <v>1715</v>
      </c>
      <c r="C1359" s="3" t="s">
        <v>5824</v>
      </c>
      <c r="D1359" s="6">
        <v>25000</v>
      </c>
      <c r="E1359" s="8">
        <v>1967</v>
      </c>
      <c r="F1359" t="s">
        <v>8220</v>
      </c>
      <c r="G1359" t="s">
        <v>8223</v>
      </c>
      <c r="H1359" t="s">
        <v>8245</v>
      </c>
      <c r="I1359">
        <v>1430517761</v>
      </c>
      <c r="J1359">
        <v>1427925761</v>
      </c>
      <c r="K1359" t="b">
        <v>0</v>
      </c>
      <c r="L1359">
        <v>17</v>
      </c>
      <c r="M1359" t="b">
        <v>0</v>
      </c>
      <c r="N1359" t="s">
        <v>8291</v>
      </c>
      <c r="O1359" t="s">
        <v>8323</v>
      </c>
      <c r="P1359" t="s">
        <v>8345</v>
      </c>
      <c r="Q1359">
        <f t="shared" si="127"/>
        <v>8</v>
      </c>
      <c r="R1359">
        <f t="shared" si="126"/>
        <v>115.71</v>
      </c>
      <c r="S1359" s="12">
        <f t="shared" si="128"/>
        <v>42095.918530092589</v>
      </c>
      <c r="T1359" s="12">
        <f t="shared" si="129"/>
        <v>42125.918530092589</v>
      </c>
      <c r="U1359">
        <f t="shared" si="130"/>
        <v>2015</v>
      </c>
      <c r="V1359" s="18">
        <f t="shared" si="131"/>
        <v>30</v>
      </c>
    </row>
    <row r="1360" spans="1:22" ht="45" x14ac:dyDescent="0.25">
      <c r="A1360">
        <v>1715</v>
      </c>
      <c r="B1360" s="3" t="s">
        <v>1716</v>
      </c>
      <c r="C1360" s="3" t="s">
        <v>5825</v>
      </c>
      <c r="D1360" s="6">
        <v>5000</v>
      </c>
      <c r="E1360" s="8">
        <v>11</v>
      </c>
      <c r="F1360" t="s">
        <v>8220</v>
      </c>
      <c r="G1360" t="s">
        <v>8223</v>
      </c>
      <c r="H1360" t="s">
        <v>8245</v>
      </c>
      <c r="I1360">
        <v>1427772120</v>
      </c>
      <c r="J1360">
        <v>1425186785</v>
      </c>
      <c r="K1360" t="b">
        <v>0</v>
      </c>
      <c r="L1360">
        <v>2</v>
      </c>
      <c r="M1360" t="b">
        <v>0</v>
      </c>
      <c r="N1360" t="s">
        <v>8291</v>
      </c>
      <c r="O1360" t="s">
        <v>8323</v>
      </c>
      <c r="P1360" t="s">
        <v>8345</v>
      </c>
      <c r="Q1360">
        <f t="shared" si="127"/>
        <v>0</v>
      </c>
      <c r="R1360">
        <f t="shared" si="126"/>
        <v>5.5</v>
      </c>
      <c r="S1360" s="12">
        <f t="shared" si="128"/>
        <v>42064.217418981483</v>
      </c>
      <c r="T1360" s="12">
        <f t="shared" si="129"/>
        <v>42094.140277777777</v>
      </c>
      <c r="U1360">
        <f t="shared" si="130"/>
        <v>2015</v>
      </c>
      <c r="V1360" s="18">
        <f t="shared" si="131"/>
        <v>29.922858796296296</v>
      </c>
    </row>
    <row r="1361" spans="1:22" ht="60" x14ac:dyDescent="0.25">
      <c r="A1361">
        <v>1716</v>
      </c>
      <c r="B1361" s="3" t="s">
        <v>1717</v>
      </c>
      <c r="C1361" s="3" t="s">
        <v>5826</v>
      </c>
      <c r="D1361" s="6">
        <v>2000</v>
      </c>
      <c r="E1361" s="8">
        <v>150</v>
      </c>
      <c r="F1361" t="s">
        <v>8220</v>
      </c>
      <c r="G1361" t="s">
        <v>8223</v>
      </c>
      <c r="H1361" t="s">
        <v>8245</v>
      </c>
      <c r="I1361">
        <v>1481295099</v>
      </c>
      <c r="J1361">
        <v>1477835499</v>
      </c>
      <c r="K1361" t="b">
        <v>0</v>
      </c>
      <c r="L1361">
        <v>3</v>
      </c>
      <c r="M1361" t="b">
        <v>0</v>
      </c>
      <c r="N1361" t="s">
        <v>8291</v>
      </c>
      <c r="O1361" t="s">
        <v>8323</v>
      </c>
      <c r="P1361" t="s">
        <v>8345</v>
      </c>
      <c r="Q1361">
        <f t="shared" si="127"/>
        <v>8</v>
      </c>
      <c r="R1361">
        <f t="shared" si="126"/>
        <v>50</v>
      </c>
      <c r="S1361" s="12">
        <f t="shared" si="128"/>
        <v>42673.577534722222</v>
      </c>
      <c r="T1361" s="12">
        <f t="shared" si="129"/>
        <v>42713.619201388887</v>
      </c>
      <c r="U1361">
        <f t="shared" si="130"/>
        <v>2016</v>
      </c>
      <c r="V1361" s="18">
        <f t="shared" si="131"/>
        <v>40.041666666666664</v>
      </c>
    </row>
    <row r="1362" spans="1:22" ht="45" x14ac:dyDescent="0.25">
      <c r="A1362">
        <v>1717</v>
      </c>
      <c r="B1362" s="3" t="s">
        <v>1718</v>
      </c>
      <c r="C1362" s="3" t="s">
        <v>5827</v>
      </c>
      <c r="D1362" s="6">
        <v>3265</v>
      </c>
      <c r="E1362" s="8">
        <v>1395</v>
      </c>
      <c r="F1362" t="s">
        <v>8220</v>
      </c>
      <c r="G1362" t="s">
        <v>8223</v>
      </c>
      <c r="H1362" t="s">
        <v>8245</v>
      </c>
      <c r="I1362">
        <v>1461211200</v>
      </c>
      <c r="J1362">
        <v>1459467238</v>
      </c>
      <c r="K1362" t="b">
        <v>0</v>
      </c>
      <c r="L1362">
        <v>41</v>
      </c>
      <c r="M1362" t="b">
        <v>0</v>
      </c>
      <c r="N1362" t="s">
        <v>8291</v>
      </c>
      <c r="O1362" t="s">
        <v>8323</v>
      </c>
      <c r="P1362" t="s">
        <v>8345</v>
      </c>
      <c r="Q1362">
        <f t="shared" si="127"/>
        <v>43</v>
      </c>
      <c r="R1362">
        <f t="shared" si="126"/>
        <v>34.020000000000003</v>
      </c>
      <c r="S1362" s="12">
        <f t="shared" si="128"/>
        <v>42460.98192129629</v>
      </c>
      <c r="T1362" s="12">
        <f t="shared" si="129"/>
        <v>42481.166666666672</v>
      </c>
      <c r="U1362">
        <f t="shared" si="130"/>
        <v>2016</v>
      </c>
      <c r="V1362" s="18">
        <f t="shared" si="131"/>
        <v>20.184745370370369</v>
      </c>
    </row>
    <row r="1363" spans="1:22" x14ac:dyDescent="0.25">
      <c r="A1363">
        <v>1718</v>
      </c>
      <c r="B1363" s="3" t="s">
        <v>1719</v>
      </c>
      <c r="C1363" s="3" t="s">
        <v>5828</v>
      </c>
      <c r="D1363" s="6">
        <v>35000</v>
      </c>
      <c r="E1363" s="8">
        <v>75</v>
      </c>
      <c r="F1363" t="s">
        <v>8220</v>
      </c>
      <c r="G1363" t="s">
        <v>8223</v>
      </c>
      <c r="H1363" t="s">
        <v>8245</v>
      </c>
      <c r="I1363">
        <v>1463201940</v>
      </c>
      <c r="J1363">
        <v>1459435149</v>
      </c>
      <c r="K1363" t="b">
        <v>0</v>
      </c>
      <c r="L1363">
        <v>2</v>
      </c>
      <c r="M1363" t="b">
        <v>0</v>
      </c>
      <c r="N1363" t="s">
        <v>8291</v>
      </c>
      <c r="O1363" t="s">
        <v>8323</v>
      </c>
      <c r="P1363" t="s">
        <v>8345</v>
      </c>
      <c r="Q1363">
        <f t="shared" si="127"/>
        <v>0</v>
      </c>
      <c r="R1363">
        <f t="shared" si="126"/>
        <v>37.5</v>
      </c>
      <c r="S1363" s="12">
        <f t="shared" si="128"/>
        <v>42460.610520833332</v>
      </c>
      <c r="T1363" s="12">
        <f t="shared" si="129"/>
        <v>42504.207638888889</v>
      </c>
      <c r="U1363">
        <f t="shared" si="130"/>
        <v>2016</v>
      </c>
      <c r="V1363" s="18">
        <f t="shared" si="131"/>
        <v>43.597118055555548</v>
      </c>
    </row>
    <row r="1364" spans="1:22" ht="60" x14ac:dyDescent="0.25">
      <c r="A1364">
        <v>1719</v>
      </c>
      <c r="B1364" s="3" t="s">
        <v>1720</v>
      </c>
      <c r="C1364" s="3" t="s">
        <v>5829</v>
      </c>
      <c r="D1364" s="6">
        <v>4000</v>
      </c>
      <c r="E1364" s="8">
        <v>35</v>
      </c>
      <c r="F1364" t="s">
        <v>8220</v>
      </c>
      <c r="G1364" t="s">
        <v>8223</v>
      </c>
      <c r="H1364" t="s">
        <v>8245</v>
      </c>
      <c r="I1364">
        <v>1410958191</v>
      </c>
      <c r="J1364">
        <v>1408366191</v>
      </c>
      <c r="K1364" t="b">
        <v>0</v>
      </c>
      <c r="L1364">
        <v>3</v>
      </c>
      <c r="M1364" t="b">
        <v>0</v>
      </c>
      <c r="N1364" t="s">
        <v>8291</v>
      </c>
      <c r="O1364" t="s">
        <v>8323</v>
      </c>
      <c r="P1364" t="s">
        <v>8345</v>
      </c>
      <c r="Q1364">
        <f t="shared" si="127"/>
        <v>1</v>
      </c>
      <c r="R1364">
        <f t="shared" si="126"/>
        <v>11.67</v>
      </c>
      <c r="S1364" s="12">
        <f t="shared" si="128"/>
        <v>41869.534618055557</v>
      </c>
      <c r="T1364" s="12">
        <f t="shared" si="129"/>
        <v>41899.534618055557</v>
      </c>
      <c r="U1364">
        <f t="shared" si="130"/>
        <v>2014</v>
      </c>
      <c r="V1364" s="18">
        <f t="shared" si="131"/>
        <v>30</v>
      </c>
    </row>
    <row r="1365" spans="1:22" ht="60" x14ac:dyDescent="0.25">
      <c r="A1365">
        <v>1720</v>
      </c>
      <c r="B1365" s="3" t="s">
        <v>1721</v>
      </c>
      <c r="C1365" s="3" t="s">
        <v>5830</v>
      </c>
      <c r="D1365" s="6">
        <v>4000</v>
      </c>
      <c r="E1365" s="8">
        <v>225</v>
      </c>
      <c r="F1365" t="s">
        <v>8220</v>
      </c>
      <c r="G1365" t="s">
        <v>8223</v>
      </c>
      <c r="H1365" t="s">
        <v>8245</v>
      </c>
      <c r="I1365">
        <v>1415562471</v>
      </c>
      <c r="J1365">
        <v>1412966871</v>
      </c>
      <c r="K1365" t="b">
        <v>0</v>
      </c>
      <c r="L1365">
        <v>8</v>
      </c>
      <c r="M1365" t="b">
        <v>0</v>
      </c>
      <c r="N1365" t="s">
        <v>8291</v>
      </c>
      <c r="O1365" t="s">
        <v>8323</v>
      </c>
      <c r="P1365" t="s">
        <v>8345</v>
      </c>
      <c r="Q1365">
        <f t="shared" si="127"/>
        <v>6</v>
      </c>
      <c r="R1365">
        <f t="shared" si="126"/>
        <v>28.13</v>
      </c>
      <c r="S1365" s="12">
        <f t="shared" si="128"/>
        <v>41922.783229166671</v>
      </c>
      <c r="T1365" s="12">
        <f t="shared" si="129"/>
        <v>41952.824895833335</v>
      </c>
      <c r="U1365">
        <f t="shared" si="130"/>
        <v>2014</v>
      </c>
      <c r="V1365" s="18">
        <f t="shared" si="131"/>
        <v>30.041666666666668</v>
      </c>
    </row>
    <row r="1366" spans="1:22" ht="45" x14ac:dyDescent="0.25">
      <c r="A1366">
        <v>1721</v>
      </c>
      <c r="B1366" s="3" t="s">
        <v>1722</v>
      </c>
      <c r="C1366" s="3" t="s">
        <v>5831</v>
      </c>
      <c r="D1366" s="6">
        <v>5000</v>
      </c>
      <c r="E1366" s="8">
        <v>0</v>
      </c>
      <c r="F1366" t="s">
        <v>8220</v>
      </c>
      <c r="G1366" t="s">
        <v>8223</v>
      </c>
      <c r="H1366" t="s">
        <v>8245</v>
      </c>
      <c r="I1366">
        <v>1449831863</v>
      </c>
      <c r="J1366">
        <v>1447239863</v>
      </c>
      <c r="K1366" t="b">
        <v>0</v>
      </c>
      <c r="L1366">
        <v>0</v>
      </c>
      <c r="M1366" t="b">
        <v>0</v>
      </c>
      <c r="N1366" t="s">
        <v>8291</v>
      </c>
      <c r="O1366" t="s">
        <v>8323</v>
      </c>
      <c r="P1366" t="s">
        <v>8345</v>
      </c>
      <c r="Q1366">
        <f t="shared" si="127"/>
        <v>0</v>
      </c>
      <c r="R1366">
        <f t="shared" si="126"/>
        <v>0</v>
      </c>
      <c r="S1366" s="12">
        <f t="shared" si="128"/>
        <v>42319.461377314816</v>
      </c>
      <c r="T1366" s="12">
        <f t="shared" si="129"/>
        <v>42349.461377314816</v>
      </c>
      <c r="U1366">
        <f t="shared" si="130"/>
        <v>2015</v>
      </c>
      <c r="V1366" s="18">
        <f t="shared" si="131"/>
        <v>30</v>
      </c>
    </row>
    <row r="1367" spans="1:22" ht="45" x14ac:dyDescent="0.25">
      <c r="A1367">
        <v>1722</v>
      </c>
      <c r="B1367" s="3" t="s">
        <v>1723</v>
      </c>
      <c r="C1367" s="3" t="s">
        <v>5832</v>
      </c>
      <c r="D1367" s="6">
        <v>2880</v>
      </c>
      <c r="E1367" s="8">
        <v>1</v>
      </c>
      <c r="F1367" t="s">
        <v>8220</v>
      </c>
      <c r="G1367" t="s">
        <v>8223</v>
      </c>
      <c r="H1367" t="s">
        <v>8245</v>
      </c>
      <c r="I1367">
        <v>1459642200</v>
      </c>
      <c r="J1367">
        <v>1456441429</v>
      </c>
      <c r="K1367" t="b">
        <v>0</v>
      </c>
      <c r="L1367">
        <v>1</v>
      </c>
      <c r="M1367" t="b">
        <v>0</v>
      </c>
      <c r="N1367" t="s">
        <v>8291</v>
      </c>
      <c r="O1367" t="s">
        <v>8323</v>
      </c>
      <c r="P1367" t="s">
        <v>8345</v>
      </c>
      <c r="Q1367">
        <f t="shared" si="127"/>
        <v>0</v>
      </c>
      <c r="R1367">
        <f t="shared" si="126"/>
        <v>1</v>
      </c>
      <c r="S1367" s="12">
        <f t="shared" si="128"/>
        <v>42425.960983796293</v>
      </c>
      <c r="T1367" s="12">
        <f t="shared" si="129"/>
        <v>42463.006944444445</v>
      </c>
      <c r="U1367">
        <f t="shared" si="130"/>
        <v>2016</v>
      </c>
      <c r="V1367" s="18">
        <f t="shared" si="131"/>
        <v>37.045960648148146</v>
      </c>
    </row>
    <row r="1368" spans="1:22" ht="60" x14ac:dyDescent="0.25">
      <c r="A1368">
        <v>1723</v>
      </c>
      <c r="B1368" s="3" t="s">
        <v>1724</v>
      </c>
      <c r="C1368" s="3" t="s">
        <v>5833</v>
      </c>
      <c r="D1368" s="6">
        <v>10000</v>
      </c>
      <c r="E1368" s="8">
        <v>650</v>
      </c>
      <c r="F1368" t="s">
        <v>8220</v>
      </c>
      <c r="G1368" t="s">
        <v>8223</v>
      </c>
      <c r="H1368" t="s">
        <v>8245</v>
      </c>
      <c r="I1368">
        <v>1435730400</v>
      </c>
      <c r="J1368">
        <v>1430855315</v>
      </c>
      <c r="K1368" t="b">
        <v>0</v>
      </c>
      <c r="L1368">
        <v>3</v>
      </c>
      <c r="M1368" t="b">
        <v>0</v>
      </c>
      <c r="N1368" t="s">
        <v>8291</v>
      </c>
      <c r="O1368" t="s">
        <v>8323</v>
      </c>
      <c r="P1368" t="s">
        <v>8345</v>
      </c>
      <c r="Q1368">
        <f t="shared" si="127"/>
        <v>7</v>
      </c>
      <c r="R1368">
        <f t="shared" si="126"/>
        <v>216.67</v>
      </c>
      <c r="S1368" s="12">
        <f t="shared" si="128"/>
        <v>42129.82540509259</v>
      </c>
      <c r="T1368" s="12">
        <f t="shared" si="129"/>
        <v>42186.25</v>
      </c>
      <c r="U1368">
        <f t="shared" si="130"/>
        <v>2015</v>
      </c>
      <c r="V1368" s="18">
        <f t="shared" si="131"/>
        <v>56.424594907407418</v>
      </c>
    </row>
    <row r="1369" spans="1:22" ht="60" x14ac:dyDescent="0.25">
      <c r="A1369">
        <v>1724</v>
      </c>
      <c r="B1369" s="3" t="s">
        <v>1725</v>
      </c>
      <c r="C1369" s="3" t="s">
        <v>5834</v>
      </c>
      <c r="D1369" s="6">
        <v>6000</v>
      </c>
      <c r="E1369" s="8">
        <v>35</v>
      </c>
      <c r="F1369" t="s">
        <v>8220</v>
      </c>
      <c r="G1369" t="s">
        <v>8223</v>
      </c>
      <c r="H1369" t="s">
        <v>8245</v>
      </c>
      <c r="I1369">
        <v>1414707762</v>
      </c>
      <c r="J1369">
        <v>1412115762</v>
      </c>
      <c r="K1369" t="b">
        <v>0</v>
      </c>
      <c r="L1369">
        <v>4</v>
      </c>
      <c r="M1369" t="b">
        <v>0</v>
      </c>
      <c r="N1369" t="s">
        <v>8291</v>
      </c>
      <c r="O1369" t="s">
        <v>8323</v>
      </c>
      <c r="P1369" t="s">
        <v>8345</v>
      </c>
      <c r="Q1369">
        <f t="shared" si="127"/>
        <v>1</v>
      </c>
      <c r="R1369">
        <f t="shared" si="126"/>
        <v>8.75</v>
      </c>
      <c r="S1369" s="12">
        <f t="shared" si="128"/>
        <v>41912.932430555556</v>
      </c>
      <c r="T1369" s="12">
        <f t="shared" si="129"/>
        <v>41942.932430555556</v>
      </c>
      <c r="U1369">
        <f t="shared" si="130"/>
        <v>2014</v>
      </c>
      <c r="V1369" s="18">
        <f t="shared" si="131"/>
        <v>30</v>
      </c>
    </row>
    <row r="1370" spans="1:22" ht="60" x14ac:dyDescent="0.25">
      <c r="A1370">
        <v>1725</v>
      </c>
      <c r="B1370" s="3" t="s">
        <v>1726</v>
      </c>
      <c r="C1370" s="3" t="s">
        <v>5835</v>
      </c>
      <c r="D1370" s="6">
        <v>5500</v>
      </c>
      <c r="E1370" s="8">
        <v>560</v>
      </c>
      <c r="F1370" t="s">
        <v>8220</v>
      </c>
      <c r="G1370" t="s">
        <v>8223</v>
      </c>
      <c r="H1370" t="s">
        <v>8245</v>
      </c>
      <c r="I1370">
        <v>1408922049</v>
      </c>
      <c r="J1370">
        <v>1406330049</v>
      </c>
      <c r="K1370" t="b">
        <v>0</v>
      </c>
      <c r="L1370">
        <v>9</v>
      </c>
      <c r="M1370" t="b">
        <v>0</v>
      </c>
      <c r="N1370" t="s">
        <v>8291</v>
      </c>
      <c r="O1370" t="s">
        <v>8323</v>
      </c>
      <c r="P1370" t="s">
        <v>8345</v>
      </c>
      <c r="Q1370">
        <f t="shared" si="127"/>
        <v>10</v>
      </c>
      <c r="R1370">
        <f t="shared" si="126"/>
        <v>62.22</v>
      </c>
      <c r="S1370" s="12">
        <f t="shared" si="128"/>
        <v>41845.968159722222</v>
      </c>
      <c r="T1370" s="12">
        <f t="shared" si="129"/>
        <v>41875.968159722222</v>
      </c>
      <c r="U1370">
        <f t="shared" si="130"/>
        <v>2014</v>
      </c>
      <c r="V1370" s="18">
        <f t="shared" si="131"/>
        <v>30</v>
      </c>
    </row>
    <row r="1371" spans="1:22" ht="30" x14ac:dyDescent="0.25">
      <c r="A1371">
        <v>1726</v>
      </c>
      <c r="B1371" s="3" t="s">
        <v>1727</v>
      </c>
      <c r="C1371" s="3" t="s">
        <v>5836</v>
      </c>
      <c r="D1371" s="6">
        <v>6500</v>
      </c>
      <c r="E1371" s="8">
        <v>2196</v>
      </c>
      <c r="F1371" t="s">
        <v>8220</v>
      </c>
      <c r="G1371" t="s">
        <v>8223</v>
      </c>
      <c r="H1371" t="s">
        <v>8245</v>
      </c>
      <c r="I1371">
        <v>1403906664</v>
      </c>
      <c r="J1371">
        <v>1401401064</v>
      </c>
      <c r="K1371" t="b">
        <v>0</v>
      </c>
      <c r="L1371">
        <v>16</v>
      </c>
      <c r="M1371" t="b">
        <v>0</v>
      </c>
      <c r="N1371" t="s">
        <v>8291</v>
      </c>
      <c r="O1371" t="s">
        <v>8323</v>
      </c>
      <c r="P1371" t="s">
        <v>8345</v>
      </c>
      <c r="Q1371">
        <f t="shared" si="127"/>
        <v>34</v>
      </c>
      <c r="R1371">
        <f t="shared" si="126"/>
        <v>137.25</v>
      </c>
      <c r="S1371" s="12">
        <f t="shared" si="128"/>
        <v>41788.919722222221</v>
      </c>
      <c r="T1371" s="12">
        <f t="shared" si="129"/>
        <v>41817.919722222221</v>
      </c>
      <c r="U1371">
        <f t="shared" si="130"/>
        <v>2014</v>
      </c>
      <c r="V1371" s="18">
        <f t="shared" si="131"/>
        <v>29</v>
      </c>
    </row>
    <row r="1372" spans="1:22" ht="60" x14ac:dyDescent="0.25">
      <c r="A1372">
        <v>1727</v>
      </c>
      <c r="B1372" s="3" t="s">
        <v>1728</v>
      </c>
      <c r="C1372" s="3" t="s">
        <v>5837</v>
      </c>
      <c r="D1372" s="6">
        <v>3000</v>
      </c>
      <c r="E1372" s="8">
        <v>1</v>
      </c>
      <c r="F1372" t="s">
        <v>8220</v>
      </c>
      <c r="G1372" t="s">
        <v>8224</v>
      </c>
      <c r="H1372" t="s">
        <v>8246</v>
      </c>
      <c r="I1372">
        <v>1428231600</v>
      </c>
      <c r="J1372">
        <v>1423520177</v>
      </c>
      <c r="K1372" t="b">
        <v>0</v>
      </c>
      <c r="L1372">
        <v>1</v>
      </c>
      <c r="M1372" t="b">
        <v>0</v>
      </c>
      <c r="N1372" t="s">
        <v>8291</v>
      </c>
      <c r="O1372" t="s">
        <v>8323</v>
      </c>
      <c r="P1372" t="s">
        <v>8345</v>
      </c>
      <c r="Q1372">
        <f t="shared" si="127"/>
        <v>0</v>
      </c>
      <c r="R1372">
        <f t="shared" si="126"/>
        <v>1</v>
      </c>
      <c r="S1372" s="12">
        <f t="shared" si="128"/>
        <v>42044.927974537044</v>
      </c>
      <c r="T1372" s="12">
        <f t="shared" si="129"/>
        <v>42099.458333333328</v>
      </c>
      <c r="U1372">
        <f t="shared" si="130"/>
        <v>2015</v>
      </c>
      <c r="V1372" s="18">
        <f t="shared" si="131"/>
        <v>54.530358796296291</v>
      </c>
    </row>
    <row r="1373" spans="1:22" ht="45" x14ac:dyDescent="0.25">
      <c r="A1373">
        <v>1728</v>
      </c>
      <c r="B1373" s="3" t="s">
        <v>1729</v>
      </c>
      <c r="C1373" s="3" t="s">
        <v>5838</v>
      </c>
      <c r="D1373" s="6">
        <v>1250</v>
      </c>
      <c r="E1373" s="8">
        <v>855</v>
      </c>
      <c r="F1373" t="s">
        <v>8220</v>
      </c>
      <c r="G1373" t="s">
        <v>8223</v>
      </c>
      <c r="H1373" t="s">
        <v>8245</v>
      </c>
      <c r="I1373">
        <v>1445439674</v>
      </c>
      <c r="J1373">
        <v>1442847674</v>
      </c>
      <c r="K1373" t="b">
        <v>0</v>
      </c>
      <c r="L1373">
        <v>7</v>
      </c>
      <c r="M1373" t="b">
        <v>0</v>
      </c>
      <c r="N1373" t="s">
        <v>8291</v>
      </c>
      <c r="O1373" t="s">
        <v>8323</v>
      </c>
      <c r="P1373" t="s">
        <v>8345</v>
      </c>
      <c r="Q1373">
        <f t="shared" si="127"/>
        <v>68</v>
      </c>
      <c r="R1373">
        <f t="shared" si="126"/>
        <v>122.14</v>
      </c>
      <c r="S1373" s="12">
        <f t="shared" si="128"/>
        <v>42268.625856481478</v>
      </c>
      <c r="T1373" s="12">
        <f t="shared" si="129"/>
        <v>42298.625856481478</v>
      </c>
      <c r="U1373">
        <f t="shared" si="130"/>
        <v>2015</v>
      </c>
      <c r="V1373" s="18">
        <f t="shared" si="131"/>
        <v>30</v>
      </c>
    </row>
    <row r="1374" spans="1:22" ht="60" x14ac:dyDescent="0.25">
      <c r="A1374">
        <v>1729</v>
      </c>
      <c r="B1374" s="3" t="s">
        <v>1730</v>
      </c>
      <c r="C1374" s="3" t="s">
        <v>5839</v>
      </c>
      <c r="D1374" s="6">
        <v>10000</v>
      </c>
      <c r="E1374" s="8">
        <v>0</v>
      </c>
      <c r="F1374" t="s">
        <v>8220</v>
      </c>
      <c r="G1374" t="s">
        <v>8223</v>
      </c>
      <c r="H1374" t="s">
        <v>8245</v>
      </c>
      <c r="I1374">
        <v>1465521306</v>
      </c>
      <c r="J1374">
        <v>1460337306</v>
      </c>
      <c r="K1374" t="b">
        <v>0</v>
      </c>
      <c r="L1374">
        <v>0</v>
      </c>
      <c r="M1374" t="b">
        <v>0</v>
      </c>
      <c r="N1374" t="s">
        <v>8291</v>
      </c>
      <c r="O1374" t="s">
        <v>8323</v>
      </c>
      <c r="P1374" t="s">
        <v>8345</v>
      </c>
      <c r="Q1374">
        <f t="shared" si="127"/>
        <v>0</v>
      </c>
      <c r="R1374">
        <f t="shared" si="126"/>
        <v>0</v>
      </c>
      <c r="S1374" s="12">
        <f t="shared" si="128"/>
        <v>42471.052152777775</v>
      </c>
      <c r="T1374" s="12">
        <f t="shared" si="129"/>
        <v>42531.052152777775</v>
      </c>
      <c r="U1374">
        <f t="shared" si="130"/>
        <v>2016</v>
      </c>
      <c r="V1374" s="18">
        <f t="shared" si="131"/>
        <v>60</v>
      </c>
    </row>
    <row r="1375" spans="1:22" ht="45" x14ac:dyDescent="0.25">
      <c r="A1375">
        <v>1730</v>
      </c>
      <c r="B1375" s="3" t="s">
        <v>1731</v>
      </c>
      <c r="C1375" s="3" t="s">
        <v>5840</v>
      </c>
      <c r="D1375" s="6">
        <v>3000</v>
      </c>
      <c r="E1375" s="8">
        <v>0</v>
      </c>
      <c r="F1375" t="s">
        <v>8220</v>
      </c>
      <c r="G1375" t="s">
        <v>8223</v>
      </c>
      <c r="H1375" t="s">
        <v>8245</v>
      </c>
      <c r="I1375">
        <v>1445738783</v>
      </c>
      <c r="J1375">
        <v>1443146783</v>
      </c>
      <c r="K1375" t="b">
        <v>0</v>
      </c>
      <c r="L1375">
        <v>0</v>
      </c>
      <c r="M1375" t="b">
        <v>0</v>
      </c>
      <c r="N1375" t="s">
        <v>8291</v>
      </c>
      <c r="O1375" t="s">
        <v>8323</v>
      </c>
      <c r="P1375" t="s">
        <v>8345</v>
      </c>
      <c r="Q1375">
        <f t="shared" si="127"/>
        <v>0</v>
      </c>
      <c r="R1375">
        <f t="shared" si="126"/>
        <v>0</v>
      </c>
      <c r="S1375" s="12">
        <f t="shared" si="128"/>
        <v>42272.087766203709</v>
      </c>
      <c r="T1375" s="12">
        <f t="shared" si="129"/>
        <v>42302.087766203709</v>
      </c>
      <c r="U1375">
        <f t="shared" si="130"/>
        <v>2015</v>
      </c>
      <c r="V1375" s="18">
        <f t="shared" si="131"/>
        <v>30</v>
      </c>
    </row>
    <row r="1376" spans="1:22" ht="30" x14ac:dyDescent="0.25">
      <c r="A1376">
        <v>1731</v>
      </c>
      <c r="B1376" s="3" t="s">
        <v>1732</v>
      </c>
      <c r="C1376" s="3" t="s">
        <v>5841</v>
      </c>
      <c r="D1376" s="6">
        <v>1000</v>
      </c>
      <c r="E1376" s="8">
        <v>0</v>
      </c>
      <c r="F1376" t="s">
        <v>8220</v>
      </c>
      <c r="G1376" t="s">
        <v>8223</v>
      </c>
      <c r="H1376" t="s">
        <v>8245</v>
      </c>
      <c r="I1376">
        <v>1434034800</v>
      </c>
      <c r="J1376">
        <v>1432849552</v>
      </c>
      <c r="K1376" t="b">
        <v>0</v>
      </c>
      <c r="L1376">
        <v>0</v>
      </c>
      <c r="M1376" t="b">
        <v>0</v>
      </c>
      <c r="N1376" t="s">
        <v>8291</v>
      </c>
      <c r="O1376" t="s">
        <v>8323</v>
      </c>
      <c r="P1376" t="s">
        <v>8345</v>
      </c>
      <c r="Q1376">
        <f t="shared" si="127"/>
        <v>0</v>
      </c>
      <c r="R1376">
        <f t="shared" si="126"/>
        <v>0</v>
      </c>
      <c r="S1376" s="12">
        <f t="shared" si="128"/>
        <v>42152.906851851847</v>
      </c>
      <c r="T1376" s="12">
        <f t="shared" si="129"/>
        <v>42166.625</v>
      </c>
      <c r="U1376">
        <f t="shared" si="130"/>
        <v>2015</v>
      </c>
      <c r="V1376" s="18">
        <f t="shared" si="131"/>
        <v>13.718148148148151</v>
      </c>
    </row>
    <row r="1377" spans="1:22" ht="60" x14ac:dyDescent="0.25">
      <c r="A1377">
        <v>1732</v>
      </c>
      <c r="B1377" s="3" t="s">
        <v>1733</v>
      </c>
      <c r="C1377" s="3" t="s">
        <v>5842</v>
      </c>
      <c r="D1377" s="6">
        <v>4000</v>
      </c>
      <c r="E1377" s="8">
        <v>0</v>
      </c>
      <c r="F1377" t="s">
        <v>8220</v>
      </c>
      <c r="G1377" t="s">
        <v>8223</v>
      </c>
      <c r="H1377" t="s">
        <v>8245</v>
      </c>
      <c r="I1377">
        <v>1452920400</v>
      </c>
      <c r="J1377">
        <v>1447777481</v>
      </c>
      <c r="K1377" t="b">
        <v>0</v>
      </c>
      <c r="L1377">
        <v>0</v>
      </c>
      <c r="M1377" t="b">
        <v>0</v>
      </c>
      <c r="N1377" t="s">
        <v>8291</v>
      </c>
      <c r="O1377" t="s">
        <v>8323</v>
      </c>
      <c r="P1377" t="s">
        <v>8345</v>
      </c>
      <c r="Q1377">
        <f t="shared" si="127"/>
        <v>0</v>
      </c>
      <c r="R1377">
        <f t="shared" si="126"/>
        <v>0</v>
      </c>
      <c r="S1377" s="12">
        <f t="shared" si="128"/>
        <v>42325.683807870373</v>
      </c>
      <c r="T1377" s="12">
        <f t="shared" si="129"/>
        <v>42385.208333333328</v>
      </c>
      <c r="U1377">
        <f t="shared" si="130"/>
        <v>2015</v>
      </c>
      <c r="V1377" s="18">
        <f t="shared" si="131"/>
        <v>59.524525462962963</v>
      </c>
    </row>
    <row r="1378" spans="1:22" ht="60" x14ac:dyDescent="0.25">
      <c r="A1378">
        <v>1733</v>
      </c>
      <c r="B1378" s="3" t="s">
        <v>1734</v>
      </c>
      <c r="C1378" s="3" t="s">
        <v>5843</v>
      </c>
      <c r="D1378" s="6">
        <v>10000</v>
      </c>
      <c r="E1378" s="8">
        <v>0</v>
      </c>
      <c r="F1378" t="s">
        <v>8220</v>
      </c>
      <c r="G1378" t="s">
        <v>8223</v>
      </c>
      <c r="H1378" t="s">
        <v>8245</v>
      </c>
      <c r="I1378">
        <v>1473802200</v>
      </c>
      <c r="J1378">
        <v>1472746374</v>
      </c>
      <c r="K1378" t="b">
        <v>0</v>
      </c>
      <c r="L1378">
        <v>0</v>
      </c>
      <c r="M1378" t="b">
        <v>0</v>
      </c>
      <c r="N1378" t="s">
        <v>8291</v>
      </c>
      <c r="O1378" t="s">
        <v>8323</v>
      </c>
      <c r="P1378" t="s">
        <v>8345</v>
      </c>
      <c r="Q1378">
        <f t="shared" si="127"/>
        <v>0</v>
      </c>
      <c r="R1378">
        <f t="shared" si="126"/>
        <v>0</v>
      </c>
      <c r="S1378" s="12">
        <f t="shared" si="128"/>
        <v>42614.675625000003</v>
      </c>
      <c r="T1378" s="12">
        <f t="shared" si="129"/>
        <v>42626.895833333328</v>
      </c>
      <c r="U1378">
        <f t="shared" si="130"/>
        <v>2016</v>
      </c>
      <c r="V1378" s="18">
        <f t="shared" si="131"/>
        <v>12.220208333333332</v>
      </c>
    </row>
    <row r="1379" spans="1:22" ht="45" x14ac:dyDescent="0.25">
      <c r="A1379">
        <v>1734</v>
      </c>
      <c r="B1379" s="3" t="s">
        <v>1735</v>
      </c>
      <c r="C1379" s="3" t="s">
        <v>5844</v>
      </c>
      <c r="D1379" s="6">
        <v>4500</v>
      </c>
      <c r="E1379" s="8">
        <v>1</v>
      </c>
      <c r="F1379" t="s">
        <v>8220</v>
      </c>
      <c r="G1379" t="s">
        <v>8223</v>
      </c>
      <c r="H1379" t="s">
        <v>8245</v>
      </c>
      <c r="I1379">
        <v>1431046356</v>
      </c>
      <c r="J1379">
        <v>1428454356</v>
      </c>
      <c r="K1379" t="b">
        <v>0</v>
      </c>
      <c r="L1379">
        <v>1</v>
      </c>
      <c r="M1379" t="b">
        <v>0</v>
      </c>
      <c r="N1379" t="s">
        <v>8291</v>
      </c>
      <c r="O1379" t="s">
        <v>8323</v>
      </c>
      <c r="P1379" t="s">
        <v>8345</v>
      </c>
      <c r="Q1379">
        <f t="shared" si="127"/>
        <v>0</v>
      </c>
      <c r="R1379">
        <f t="shared" si="126"/>
        <v>1</v>
      </c>
      <c r="S1379" s="12">
        <f t="shared" si="128"/>
        <v>42102.036527777775</v>
      </c>
      <c r="T1379" s="12">
        <f t="shared" si="129"/>
        <v>42132.036527777775</v>
      </c>
      <c r="U1379">
        <f t="shared" si="130"/>
        <v>2015</v>
      </c>
      <c r="V1379" s="18">
        <f t="shared" si="131"/>
        <v>30</v>
      </c>
    </row>
    <row r="1380" spans="1:22" ht="45" x14ac:dyDescent="0.25">
      <c r="A1380">
        <v>1735</v>
      </c>
      <c r="B1380" s="3" t="s">
        <v>1736</v>
      </c>
      <c r="C1380" s="3" t="s">
        <v>5845</v>
      </c>
      <c r="D1380" s="6">
        <v>1000</v>
      </c>
      <c r="E1380" s="8">
        <v>110</v>
      </c>
      <c r="F1380" t="s">
        <v>8220</v>
      </c>
      <c r="G1380" t="s">
        <v>8223</v>
      </c>
      <c r="H1380" t="s">
        <v>8245</v>
      </c>
      <c r="I1380">
        <v>1470598345</v>
      </c>
      <c r="J1380">
        <v>1468006345</v>
      </c>
      <c r="K1380" t="b">
        <v>0</v>
      </c>
      <c r="L1380">
        <v>2</v>
      </c>
      <c r="M1380" t="b">
        <v>0</v>
      </c>
      <c r="N1380" t="s">
        <v>8291</v>
      </c>
      <c r="O1380" t="s">
        <v>8323</v>
      </c>
      <c r="P1380" t="s">
        <v>8345</v>
      </c>
      <c r="Q1380">
        <f t="shared" si="127"/>
        <v>11</v>
      </c>
      <c r="R1380">
        <f t="shared" si="126"/>
        <v>55</v>
      </c>
      <c r="S1380" s="12">
        <f t="shared" si="128"/>
        <v>42559.814178240747</v>
      </c>
      <c r="T1380" s="12">
        <f t="shared" si="129"/>
        <v>42589.814178240747</v>
      </c>
      <c r="U1380">
        <f t="shared" si="130"/>
        <v>2016</v>
      </c>
      <c r="V1380" s="18">
        <f t="shared" si="131"/>
        <v>30</v>
      </c>
    </row>
    <row r="1381" spans="1:22" ht="45" x14ac:dyDescent="0.25">
      <c r="A1381">
        <v>1736</v>
      </c>
      <c r="B1381" s="3" t="s">
        <v>1737</v>
      </c>
      <c r="C1381" s="3" t="s">
        <v>5846</v>
      </c>
      <c r="D1381" s="6">
        <v>3000</v>
      </c>
      <c r="E1381" s="8">
        <v>22</v>
      </c>
      <c r="F1381" t="s">
        <v>8220</v>
      </c>
      <c r="G1381" t="s">
        <v>8223</v>
      </c>
      <c r="H1381" t="s">
        <v>8245</v>
      </c>
      <c r="I1381">
        <v>1447018833</v>
      </c>
      <c r="J1381">
        <v>1444423233</v>
      </c>
      <c r="K1381" t="b">
        <v>0</v>
      </c>
      <c r="L1381">
        <v>1</v>
      </c>
      <c r="M1381" t="b">
        <v>0</v>
      </c>
      <c r="N1381" t="s">
        <v>8291</v>
      </c>
      <c r="O1381" t="s">
        <v>8323</v>
      </c>
      <c r="P1381" t="s">
        <v>8345</v>
      </c>
      <c r="Q1381">
        <f t="shared" si="127"/>
        <v>1</v>
      </c>
      <c r="R1381">
        <f t="shared" si="126"/>
        <v>22</v>
      </c>
      <c r="S1381" s="12">
        <f t="shared" si="128"/>
        <v>42286.861493055556</v>
      </c>
      <c r="T1381" s="12">
        <f t="shared" si="129"/>
        <v>42316.90315972222</v>
      </c>
      <c r="U1381">
        <f t="shared" si="130"/>
        <v>2015</v>
      </c>
      <c r="V1381" s="18">
        <f t="shared" si="131"/>
        <v>30.041666666666668</v>
      </c>
    </row>
    <row r="1382" spans="1:22" ht="60" x14ac:dyDescent="0.25">
      <c r="A1382">
        <v>1737</v>
      </c>
      <c r="B1382" s="3" t="s">
        <v>1738</v>
      </c>
      <c r="C1382" s="3" t="s">
        <v>5847</v>
      </c>
      <c r="D1382" s="6">
        <v>4000</v>
      </c>
      <c r="E1382" s="8">
        <v>850</v>
      </c>
      <c r="F1382" t="s">
        <v>8220</v>
      </c>
      <c r="G1382" t="s">
        <v>8223</v>
      </c>
      <c r="H1382" t="s">
        <v>8245</v>
      </c>
      <c r="I1382">
        <v>1437432392</v>
      </c>
      <c r="J1382">
        <v>1434840392</v>
      </c>
      <c r="K1382" t="b">
        <v>0</v>
      </c>
      <c r="L1382">
        <v>15</v>
      </c>
      <c r="M1382" t="b">
        <v>0</v>
      </c>
      <c r="N1382" t="s">
        <v>8291</v>
      </c>
      <c r="O1382" t="s">
        <v>8323</v>
      </c>
      <c r="P1382" t="s">
        <v>8345</v>
      </c>
      <c r="Q1382">
        <f t="shared" si="127"/>
        <v>21</v>
      </c>
      <c r="R1382">
        <f t="shared" si="126"/>
        <v>56.67</v>
      </c>
      <c r="S1382" s="12">
        <f t="shared" si="128"/>
        <v>42175.948981481488</v>
      </c>
      <c r="T1382" s="12">
        <f t="shared" si="129"/>
        <v>42205.948981481488</v>
      </c>
      <c r="U1382">
        <f t="shared" si="130"/>
        <v>2015</v>
      </c>
      <c r="V1382" s="18">
        <f t="shared" si="131"/>
        <v>30</v>
      </c>
    </row>
    <row r="1383" spans="1:22" ht="45" x14ac:dyDescent="0.25">
      <c r="A1383">
        <v>1738</v>
      </c>
      <c r="B1383" s="3" t="s">
        <v>1739</v>
      </c>
      <c r="C1383" s="3" t="s">
        <v>5848</v>
      </c>
      <c r="D1383" s="6">
        <v>5000</v>
      </c>
      <c r="E1383" s="8">
        <v>20</v>
      </c>
      <c r="F1383" t="s">
        <v>8220</v>
      </c>
      <c r="G1383" t="s">
        <v>8223</v>
      </c>
      <c r="H1383" t="s">
        <v>8245</v>
      </c>
      <c r="I1383">
        <v>1412283542</v>
      </c>
      <c r="J1383">
        <v>1409691542</v>
      </c>
      <c r="K1383" t="b">
        <v>0</v>
      </c>
      <c r="L1383">
        <v>1</v>
      </c>
      <c r="M1383" t="b">
        <v>0</v>
      </c>
      <c r="N1383" t="s">
        <v>8291</v>
      </c>
      <c r="O1383" t="s">
        <v>8323</v>
      </c>
      <c r="P1383" t="s">
        <v>8345</v>
      </c>
      <c r="Q1383">
        <f t="shared" si="127"/>
        <v>0</v>
      </c>
      <c r="R1383">
        <f t="shared" si="126"/>
        <v>20</v>
      </c>
      <c r="S1383" s="12">
        <f t="shared" si="128"/>
        <v>41884.874328703707</v>
      </c>
      <c r="T1383" s="12">
        <f t="shared" si="129"/>
        <v>41914.874328703707</v>
      </c>
      <c r="U1383">
        <f t="shared" si="130"/>
        <v>2014</v>
      </c>
      <c r="V1383" s="18">
        <f t="shared" si="131"/>
        <v>30</v>
      </c>
    </row>
    <row r="1384" spans="1:22" ht="45" x14ac:dyDescent="0.25">
      <c r="A1384">
        <v>1739</v>
      </c>
      <c r="B1384" s="3" t="s">
        <v>1740</v>
      </c>
      <c r="C1384" s="3" t="s">
        <v>5849</v>
      </c>
      <c r="D1384" s="6">
        <v>1000</v>
      </c>
      <c r="E1384" s="8">
        <v>1</v>
      </c>
      <c r="F1384" t="s">
        <v>8220</v>
      </c>
      <c r="G1384" t="s">
        <v>8223</v>
      </c>
      <c r="H1384" t="s">
        <v>8245</v>
      </c>
      <c r="I1384">
        <v>1462391932</v>
      </c>
      <c r="J1384">
        <v>1457297932</v>
      </c>
      <c r="K1384" t="b">
        <v>0</v>
      </c>
      <c r="L1384">
        <v>1</v>
      </c>
      <c r="M1384" t="b">
        <v>0</v>
      </c>
      <c r="N1384" t="s">
        <v>8291</v>
      </c>
      <c r="O1384" t="s">
        <v>8323</v>
      </c>
      <c r="P1384" t="s">
        <v>8345</v>
      </c>
      <c r="Q1384">
        <f t="shared" si="127"/>
        <v>0</v>
      </c>
      <c r="R1384">
        <f t="shared" si="126"/>
        <v>1</v>
      </c>
      <c r="S1384" s="12">
        <f t="shared" si="128"/>
        <v>42435.874212962968</v>
      </c>
      <c r="T1384" s="12">
        <f t="shared" si="129"/>
        <v>42494.832546296297</v>
      </c>
      <c r="U1384">
        <f t="shared" si="130"/>
        <v>2016</v>
      </c>
      <c r="V1384" s="18">
        <f t="shared" si="131"/>
        <v>58.958333333333336</v>
      </c>
    </row>
    <row r="1385" spans="1:22" ht="45" x14ac:dyDescent="0.25">
      <c r="A1385">
        <v>1740</v>
      </c>
      <c r="B1385" s="3" t="s">
        <v>1741</v>
      </c>
      <c r="C1385" s="3" t="s">
        <v>5850</v>
      </c>
      <c r="D1385" s="6">
        <v>3000</v>
      </c>
      <c r="E1385" s="8">
        <v>0</v>
      </c>
      <c r="F1385" t="s">
        <v>8220</v>
      </c>
      <c r="G1385" t="s">
        <v>8223</v>
      </c>
      <c r="H1385" t="s">
        <v>8245</v>
      </c>
      <c r="I1385">
        <v>1437075422</v>
      </c>
      <c r="J1385">
        <v>1434483422</v>
      </c>
      <c r="K1385" t="b">
        <v>0</v>
      </c>
      <c r="L1385">
        <v>0</v>
      </c>
      <c r="M1385" t="b">
        <v>0</v>
      </c>
      <c r="N1385" t="s">
        <v>8291</v>
      </c>
      <c r="O1385" t="s">
        <v>8323</v>
      </c>
      <c r="P1385" t="s">
        <v>8345</v>
      </c>
      <c r="Q1385">
        <f t="shared" si="127"/>
        <v>0</v>
      </c>
      <c r="R1385">
        <f t="shared" si="126"/>
        <v>0</v>
      </c>
      <c r="S1385" s="12">
        <f t="shared" si="128"/>
        <v>42171.817384259266</v>
      </c>
      <c r="T1385" s="12">
        <f t="shared" si="129"/>
        <v>42201.817384259266</v>
      </c>
      <c r="U1385">
        <f t="shared" si="130"/>
        <v>2015</v>
      </c>
      <c r="V1385" s="18">
        <f t="shared" si="131"/>
        <v>30</v>
      </c>
    </row>
    <row r="1386" spans="1:22" ht="45" x14ac:dyDescent="0.25">
      <c r="A1386">
        <v>1821</v>
      </c>
      <c r="B1386" s="3" t="s">
        <v>1822</v>
      </c>
      <c r="C1386" s="3" t="s">
        <v>5931</v>
      </c>
      <c r="D1386" s="6">
        <v>2500</v>
      </c>
      <c r="E1386" s="8">
        <v>3372.25</v>
      </c>
      <c r="F1386" t="s">
        <v>8218</v>
      </c>
      <c r="G1386" t="s">
        <v>8223</v>
      </c>
      <c r="H1386" t="s">
        <v>8245</v>
      </c>
      <c r="I1386">
        <v>1330760367</v>
      </c>
      <c r="J1386">
        <v>1326872367</v>
      </c>
      <c r="K1386" t="b">
        <v>0</v>
      </c>
      <c r="L1386">
        <v>57</v>
      </c>
      <c r="M1386" t="b">
        <v>1</v>
      </c>
      <c r="N1386" t="s">
        <v>8274</v>
      </c>
      <c r="O1386" t="s">
        <v>8323</v>
      </c>
      <c r="P1386" t="s">
        <v>8324</v>
      </c>
      <c r="Q1386">
        <f t="shared" si="127"/>
        <v>135</v>
      </c>
      <c r="R1386">
        <f t="shared" si="126"/>
        <v>59.16</v>
      </c>
      <c r="S1386" s="12">
        <f t="shared" si="128"/>
        <v>40926.319062499999</v>
      </c>
      <c r="T1386" s="12">
        <f t="shared" si="129"/>
        <v>40971.319062499999</v>
      </c>
      <c r="U1386">
        <f t="shared" si="130"/>
        <v>2012</v>
      </c>
      <c r="V1386" s="18">
        <f t="shared" si="131"/>
        <v>45</v>
      </c>
    </row>
    <row r="1387" spans="1:22" ht="30" x14ac:dyDescent="0.25">
      <c r="A1387">
        <v>1822</v>
      </c>
      <c r="B1387" s="3" t="s">
        <v>1823</v>
      </c>
      <c r="C1387" s="3" t="s">
        <v>5932</v>
      </c>
      <c r="D1387" s="6">
        <v>300</v>
      </c>
      <c r="E1387" s="8">
        <v>300</v>
      </c>
      <c r="F1387" t="s">
        <v>8218</v>
      </c>
      <c r="G1387" t="s">
        <v>8228</v>
      </c>
      <c r="H1387" t="s">
        <v>8250</v>
      </c>
      <c r="I1387">
        <v>1391194860</v>
      </c>
      <c r="J1387">
        <v>1388084862</v>
      </c>
      <c r="K1387" t="b">
        <v>0</v>
      </c>
      <c r="L1387">
        <v>11</v>
      </c>
      <c r="M1387" t="b">
        <v>1</v>
      </c>
      <c r="N1387" t="s">
        <v>8274</v>
      </c>
      <c r="O1387" t="s">
        <v>8323</v>
      </c>
      <c r="P1387" t="s">
        <v>8324</v>
      </c>
      <c r="Q1387">
        <f t="shared" si="127"/>
        <v>100</v>
      </c>
      <c r="R1387">
        <f t="shared" si="126"/>
        <v>27.27</v>
      </c>
      <c r="S1387" s="12">
        <f t="shared" si="128"/>
        <v>41634.797013888885</v>
      </c>
      <c r="T1387" s="12">
        <f t="shared" si="129"/>
        <v>41670.792361111111</v>
      </c>
      <c r="U1387">
        <f t="shared" si="130"/>
        <v>2013</v>
      </c>
      <c r="V1387" s="18">
        <f t="shared" si="131"/>
        <v>35.995347222222229</v>
      </c>
    </row>
    <row r="1388" spans="1:22" ht="60" x14ac:dyDescent="0.25">
      <c r="A1388">
        <v>1823</v>
      </c>
      <c r="B1388" s="3" t="s">
        <v>1824</v>
      </c>
      <c r="C1388" s="3" t="s">
        <v>5933</v>
      </c>
      <c r="D1388" s="6">
        <v>700</v>
      </c>
      <c r="E1388" s="8">
        <v>811</v>
      </c>
      <c r="F1388" t="s">
        <v>8218</v>
      </c>
      <c r="G1388" t="s">
        <v>8223</v>
      </c>
      <c r="H1388" t="s">
        <v>8245</v>
      </c>
      <c r="I1388">
        <v>1351095976</v>
      </c>
      <c r="J1388">
        <v>1348503976</v>
      </c>
      <c r="K1388" t="b">
        <v>0</v>
      </c>
      <c r="L1388">
        <v>33</v>
      </c>
      <c r="M1388" t="b">
        <v>1</v>
      </c>
      <c r="N1388" t="s">
        <v>8274</v>
      </c>
      <c r="O1388" t="s">
        <v>8323</v>
      </c>
      <c r="P1388" t="s">
        <v>8324</v>
      </c>
      <c r="Q1388">
        <f t="shared" si="127"/>
        <v>116</v>
      </c>
      <c r="R1388">
        <f t="shared" si="126"/>
        <v>24.58</v>
      </c>
      <c r="S1388" s="12">
        <f t="shared" si="128"/>
        <v>41176.684907407405</v>
      </c>
      <c r="T1388" s="12">
        <f t="shared" si="129"/>
        <v>41206.684907407405</v>
      </c>
      <c r="U1388">
        <f t="shared" si="130"/>
        <v>2012</v>
      </c>
      <c r="V1388" s="18">
        <f t="shared" si="131"/>
        <v>30</v>
      </c>
    </row>
    <row r="1389" spans="1:22" x14ac:dyDescent="0.25">
      <c r="A1389">
        <v>1824</v>
      </c>
      <c r="B1389" s="3" t="s">
        <v>1825</v>
      </c>
      <c r="C1389" s="3" t="s">
        <v>5934</v>
      </c>
      <c r="D1389" s="6">
        <v>3000</v>
      </c>
      <c r="E1389" s="8">
        <v>3002</v>
      </c>
      <c r="F1389" t="s">
        <v>8218</v>
      </c>
      <c r="G1389" t="s">
        <v>8223</v>
      </c>
      <c r="H1389" t="s">
        <v>8245</v>
      </c>
      <c r="I1389">
        <v>1389146880</v>
      </c>
      <c r="J1389">
        <v>1387403967</v>
      </c>
      <c r="K1389" t="b">
        <v>0</v>
      </c>
      <c r="L1389">
        <v>40</v>
      </c>
      <c r="M1389" t="b">
        <v>1</v>
      </c>
      <c r="N1389" t="s">
        <v>8274</v>
      </c>
      <c r="O1389" t="s">
        <v>8323</v>
      </c>
      <c r="P1389" t="s">
        <v>8324</v>
      </c>
      <c r="Q1389">
        <f t="shared" si="127"/>
        <v>100</v>
      </c>
      <c r="R1389">
        <f t="shared" si="126"/>
        <v>75.05</v>
      </c>
      <c r="S1389" s="12">
        <f t="shared" si="128"/>
        <v>41626.916284722225</v>
      </c>
      <c r="T1389" s="12">
        <f t="shared" si="129"/>
        <v>41647.088888888888</v>
      </c>
      <c r="U1389">
        <f t="shared" si="130"/>
        <v>2013</v>
      </c>
      <c r="V1389" s="18">
        <f t="shared" si="131"/>
        <v>20.172604166666666</v>
      </c>
    </row>
    <row r="1390" spans="1:22" ht="60" x14ac:dyDescent="0.25">
      <c r="A1390">
        <v>1825</v>
      </c>
      <c r="B1390" s="3" t="s">
        <v>1826</v>
      </c>
      <c r="C1390" s="3" t="s">
        <v>5935</v>
      </c>
      <c r="D1390" s="6">
        <v>2000</v>
      </c>
      <c r="E1390" s="8">
        <v>2101</v>
      </c>
      <c r="F1390" t="s">
        <v>8218</v>
      </c>
      <c r="G1390" t="s">
        <v>8223</v>
      </c>
      <c r="H1390" t="s">
        <v>8245</v>
      </c>
      <c r="I1390">
        <v>1373572903</v>
      </c>
      <c r="J1390">
        <v>1371585703</v>
      </c>
      <c r="K1390" t="b">
        <v>0</v>
      </c>
      <c r="L1390">
        <v>50</v>
      </c>
      <c r="M1390" t="b">
        <v>1</v>
      </c>
      <c r="N1390" t="s">
        <v>8274</v>
      </c>
      <c r="O1390" t="s">
        <v>8323</v>
      </c>
      <c r="P1390" t="s">
        <v>8324</v>
      </c>
      <c r="Q1390">
        <f t="shared" si="127"/>
        <v>105</v>
      </c>
      <c r="R1390">
        <f t="shared" si="126"/>
        <v>42.02</v>
      </c>
      <c r="S1390" s="12">
        <f t="shared" si="128"/>
        <v>41443.83452546296</v>
      </c>
      <c r="T1390" s="12">
        <f t="shared" si="129"/>
        <v>41466.83452546296</v>
      </c>
      <c r="U1390">
        <f t="shared" si="130"/>
        <v>2013</v>
      </c>
      <c r="V1390" s="18">
        <f t="shared" si="131"/>
        <v>23</v>
      </c>
    </row>
    <row r="1391" spans="1:22" ht="30" x14ac:dyDescent="0.25">
      <c r="A1391">
        <v>1826</v>
      </c>
      <c r="B1391" s="3" t="s">
        <v>1827</v>
      </c>
      <c r="C1391" s="3" t="s">
        <v>5936</v>
      </c>
      <c r="D1391" s="6">
        <v>2000</v>
      </c>
      <c r="E1391" s="8">
        <v>2020</v>
      </c>
      <c r="F1391" t="s">
        <v>8218</v>
      </c>
      <c r="G1391" t="s">
        <v>8223</v>
      </c>
      <c r="H1391" t="s">
        <v>8245</v>
      </c>
      <c r="I1391">
        <v>1392675017</v>
      </c>
      <c r="J1391">
        <v>1390083017</v>
      </c>
      <c r="K1391" t="b">
        <v>0</v>
      </c>
      <c r="L1391">
        <v>38</v>
      </c>
      <c r="M1391" t="b">
        <v>1</v>
      </c>
      <c r="N1391" t="s">
        <v>8274</v>
      </c>
      <c r="O1391" t="s">
        <v>8323</v>
      </c>
      <c r="P1391" t="s">
        <v>8324</v>
      </c>
      <c r="Q1391">
        <f t="shared" si="127"/>
        <v>101</v>
      </c>
      <c r="R1391">
        <f t="shared" si="126"/>
        <v>53.16</v>
      </c>
      <c r="S1391" s="12">
        <f t="shared" si="128"/>
        <v>41657.923807870371</v>
      </c>
      <c r="T1391" s="12">
        <f t="shared" si="129"/>
        <v>41687.923807870371</v>
      </c>
      <c r="U1391">
        <f t="shared" si="130"/>
        <v>2014</v>
      </c>
      <c r="V1391" s="18">
        <f t="shared" si="131"/>
        <v>30</v>
      </c>
    </row>
    <row r="1392" spans="1:22" ht="60" x14ac:dyDescent="0.25">
      <c r="A1392">
        <v>1827</v>
      </c>
      <c r="B1392" s="3" t="s">
        <v>1828</v>
      </c>
      <c r="C1392" s="3" t="s">
        <v>5937</v>
      </c>
      <c r="D1392" s="6">
        <v>8000</v>
      </c>
      <c r="E1392" s="8">
        <v>8053</v>
      </c>
      <c r="F1392" t="s">
        <v>8218</v>
      </c>
      <c r="G1392" t="s">
        <v>8223</v>
      </c>
      <c r="H1392" t="s">
        <v>8245</v>
      </c>
      <c r="I1392">
        <v>1299138561</v>
      </c>
      <c r="J1392">
        <v>1294818561</v>
      </c>
      <c r="K1392" t="b">
        <v>0</v>
      </c>
      <c r="L1392">
        <v>96</v>
      </c>
      <c r="M1392" t="b">
        <v>1</v>
      </c>
      <c r="N1392" t="s">
        <v>8274</v>
      </c>
      <c r="O1392" t="s">
        <v>8323</v>
      </c>
      <c r="P1392" t="s">
        <v>8324</v>
      </c>
      <c r="Q1392">
        <f t="shared" si="127"/>
        <v>101</v>
      </c>
      <c r="R1392">
        <f t="shared" si="126"/>
        <v>83.89</v>
      </c>
      <c r="S1392" s="12">
        <f t="shared" si="128"/>
        <v>40555.325937499998</v>
      </c>
      <c r="T1392" s="12">
        <f t="shared" si="129"/>
        <v>40605.325937499998</v>
      </c>
      <c r="U1392">
        <f t="shared" si="130"/>
        <v>2011</v>
      </c>
      <c r="V1392" s="18">
        <f t="shared" si="131"/>
        <v>50</v>
      </c>
    </row>
    <row r="1393" spans="1:22" ht="60" x14ac:dyDescent="0.25">
      <c r="A1393">
        <v>1828</v>
      </c>
      <c r="B1393" s="3" t="s">
        <v>1829</v>
      </c>
      <c r="C1393" s="3" t="s">
        <v>5938</v>
      </c>
      <c r="D1393" s="6">
        <v>20000</v>
      </c>
      <c r="E1393" s="8">
        <v>20032</v>
      </c>
      <c r="F1393" t="s">
        <v>8218</v>
      </c>
      <c r="G1393" t="s">
        <v>8223</v>
      </c>
      <c r="H1393" t="s">
        <v>8245</v>
      </c>
      <c r="I1393">
        <v>1399672800</v>
      </c>
      <c r="J1393">
        <v>1396906530</v>
      </c>
      <c r="K1393" t="b">
        <v>0</v>
      </c>
      <c r="L1393">
        <v>48</v>
      </c>
      <c r="M1393" t="b">
        <v>1</v>
      </c>
      <c r="N1393" t="s">
        <v>8274</v>
      </c>
      <c r="O1393" t="s">
        <v>8323</v>
      </c>
      <c r="P1393" t="s">
        <v>8324</v>
      </c>
      <c r="Q1393">
        <f t="shared" si="127"/>
        <v>100</v>
      </c>
      <c r="R1393">
        <f t="shared" si="126"/>
        <v>417.33</v>
      </c>
      <c r="S1393" s="12">
        <f t="shared" si="128"/>
        <v>41736.899652777778</v>
      </c>
      <c r="T1393" s="12">
        <f t="shared" si="129"/>
        <v>41768.916666666664</v>
      </c>
      <c r="U1393">
        <f t="shared" si="130"/>
        <v>2014</v>
      </c>
      <c r="V1393" s="18">
        <f t="shared" si="131"/>
        <v>32.01701388888889</v>
      </c>
    </row>
    <row r="1394" spans="1:22" ht="45" x14ac:dyDescent="0.25">
      <c r="A1394">
        <v>1829</v>
      </c>
      <c r="B1394" s="3" t="s">
        <v>1830</v>
      </c>
      <c r="C1394" s="3" t="s">
        <v>5939</v>
      </c>
      <c r="D1394" s="6">
        <v>1500</v>
      </c>
      <c r="E1394" s="8">
        <v>2500.25</v>
      </c>
      <c r="F1394" t="s">
        <v>8218</v>
      </c>
      <c r="G1394" t="s">
        <v>8223</v>
      </c>
      <c r="H1394" t="s">
        <v>8245</v>
      </c>
      <c r="I1394">
        <v>1295647200</v>
      </c>
      <c r="J1394">
        <v>1291428371</v>
      </c>
      <c r="K1394" t="b">
        <v>0</v>
      </c>
      <c r="L1394">
        <v>33</v>
      </c>
      <c r="M1394" t="b">
        <v>1</v>
      </c>
      <c r="N1394" t="s">
        <v>8274</v>
      </c>
      <c r="O1394" t="s">
        <v>8323</v>
      </c>
      <c r="P1394" t="s">
        <v>8324</v>
      </c>
      <c r="Q1394">
        <f t="shared" si="127"/>
        <v>167</v>
      </c>
      <c r="R1394">
        <f t="shared" si="126"/>
        <v>75.77</v>
      </c>
      <c r="S1394" s="12">
        <f t="shared" si="128"/>
        <v>40516.087627314817</v>
      </c>
      <c r="T1394" s="12">
        <f t="shared" si="129"/>
        <v>40564.916666666664</v>
      </c>
      <c r="U1394">
        <f t="shared" si="130"/>
        <v>2010</v>
      </c>
      <c r="V1394" s="18">
        <f t="shared" si="131"/>
        <v>48.829039351851854</v>
      </c>
    </row>
    <row r="1395" spans="1:22" ht="45" x14ac:dyDescent="0.25">
      <c r="A1395">
        <v>1830</v>
      </c>
      <c r="B1395" s="3" t="s">
        <v>1831</v>
      </c>
      <c r="C1395" s="3" t="s">
        <v>5940</v>
      </c>
      <c r="D1395" s="6">
        <v>15000</v>
      </c>
      <c r="E1395" s="8">
        <v>15230</v>
      </c>
      <c r="F1395" t="s">
        <v>8218</v>
      </c>
      <c r="G1395" t="s">
        <v>8223</v>
      </c>
      <c r="H1395" t="s">
        <v>8245</v>
      </c>
      <c r="I1395">
        <v>1393259107</v>
      </c>
      <c r="J1395">
        <v>1390667107</v>
      </c>
      <c r="K1395" t="b">
        <v>0</v>
      </c>
      <c r="L1395">
        <v>226</v>
      </c>
      <c r="M1395" t="b">
        <v>1</v>
      </c>
      <c r="N1395" t="s">
        <v>8274</v>
      </c>
      <c r="O1395" t="s">
        <v>8323</v>
      </c>
      <c r="P1395" t="s">
        <v>8324</v>
      </c>
      <c r="Q1395">
        <f t="shared" si="127"/>
        <v>102</v>
      </c>
      <c r="R1395">
        <f t="shared" si="126"/>
        <v>67.39</v>
      </c>
      <c r="S1395" s="12">
        <f t="shared" si="128"/>
        <v>41664.684108796297</v>
      </c>
      <c r="T1395" s="12">
        <f t="shared" si="129"/>
        <v>41694.684108796297</v>
      </c>
      <c r="U1395">
        <f t="shared" si="130"/>
        <v>2014</v>
      </c>
      <c r="V1395" s="18">
        <f t="shared" si="131"/>
        <v>30</v>
      </c>
    </row>
    <row r="1396" spans="1:22" ht="45" x14ac:dyDescent="0.25">
      <c r="A1396">
        <v>1831</v>
      </c>
      <c r="B1396" s="3" t="s">
        <v>1832</v>
      </c>
      <c r="C1396" s="3" t="s">
        <v>5941</v>
      </c>
      <c r="D1396" s="6">
        <v>1000</v>
      </c>
      <c r="E1396" s="8">
        <v>1030</v>
      </c>
      <c r="F1396" t="s">
        <v>8218</v>
      </c>
      <c r="G1396" t="s">
        <v>8223</v>
      </c>
      <c r="H1396" t="s">
        <v>8245</v>
      </c>
      <c r="I1396">
        <v>1336866863</v>
      </c>
      <c r="J1396">
        <v>1335570863</v>
      </c>
      <c r="K1396" t="b">
        <v>0</v>
      </c>
      <c r="L1396">
        <v>14</v>
      </c>
      <c r="M1396" t="b">
        <v>1</v>
      </c>
      <c r="N1396" t="s">
        <v>8274</v>
      </c>
      <c r="O1396" t="s">
        <v>8323</v>
      </c>
      <c r="P1396" t="s">
        <v>8324</v>
      </c>
      <c r="Q1396">
        <f t="shared" si="127"/>
        <v>103</v>
      </c>
      <c r="R1396">
        <f t="shared" si="126"/>
        <v>73.569999999999993</v>
      </c>
      <c r="S1396" s="12">
        <f t="shared" si="128"/>
        <v>41026.996099537035</v>
      </c>
      <c r="T1396" s="12">
        <f t="shared" si="129"/>
        <v>41041.996099537035</v>
      </c>
      <c r="U1396">
        <f t="shared" si="130"/>
        <v>2012</v>
      </c>
      <c r="V1396" s="18">
        <f t="shared" si="131"/>
        <v>15</v>
      </c>
    </row>
    <row r="1397" spans="1:22" ht="60" x14ac:dyDescent="0.25">
      <c r="A1397">
        <v>1832</v>
      </c>
      <c r="B1397" s="3" t="s">
        <v>1833</v>
      </c>
      <c r="C1397" s="3" t="s">
        <v>5942</v>
      </c>
      <c r="D1397" s="6">
        <v>350</v>
      </c>
      <c r="E1397" s="8">
        <v>500</v>
      </c>
      <c r="F1397" t="s">
        <v>8218</v>
      </c>
      <c r="G1397" t="s">
        <v>8223</v>
      </c>
      <c r="H1397" t="s">
        <v>8245</v>
      </c>
      <c r="I1397">
        <v>1299243427</v>
      </c>
      <c r="J1397">
        <v>1296651427</v>
      </c>
      <c r="K1397" t="b">
        <v>0</v>
      </c>
      <c r="L1397">
        <v>20</v>
      </c>
      <c r="M1397" t="b">
        <v>1</v>
      </c>
      <c r="N1397" t="s">
        <v>8274</v>
      </c>
      <c r="O1397" t="s">
        <v>8323</v>
      </c>
      <c r="P1397" t="s">
        <v>8324</v>
      </c>
      <c r="Q1397">
        <f t="shared" si="127"/>
        <v>143</v>
      </c>
      <c r="R1397">
        <f t="shared" si="126"/>
        <v>25</v>
      </c>
      <c r="S1397" s="12">
        <f t="shared" si="128"/>
        <v>40576.539664351854</v>
      </c>
      <c r="T1397" s="12">
        <f t="shared" si="129"/>
        <v>40606.539664351854</v>
      </c>
      <c r="U1397">
        <f t="shared" si="130"/>
        <v>2011</v>
      </c>
      <c r="V1397" s="18">
        <f t="shared" si="131"/>
        <v>30</v>
      </c>
    </row>
    <row r="1398" spans="1:22" ht="60" x14ac:dyDescent="0.25">
      <c r="A1398">
        <v>1833</v>
      </c>
      <c r="B1398" s="3" t="s">
        <v>1834</v>
      </c>
      <c r="C1398" s="3" t="s">
        <v>5943</v>
      </c>
      <c r="D1398" s="6">
        <v>400</v>
      </c>
      <c r="E1398" s="8">
        <v>1050</v>
      </c>
      <c r="F1398" t="s">
        <v>8218</v>
      </c>
      <c r="G1398" t="s">
        <v>8223</v>
      </c>
      <c r="H1398" t="s">
        <v>8245</v>
      </c>
      <c r="I1398">
        <v>1362211140</v>
      </c>
      <c r="J1398">
        <v>1359421403</v>
      </c>
      <c r="K1398" t="b">
        <v>0</v>
      </c>
      <c r="L1398">
        <v>25</v>
      </c>
      <c r="M1398" t="b">
        <v>1</v>
      </c>
      <c r="N1398" t="s">
        <v>8274</v>
      </c>
      <c r="O1398" t="s">
        <v>8323</v>
      </c>
      <c r="P1398" t="s">
        <v>8324</v>
      </c>
      <c r="Q1398">
        <f t="shared" si="127"/>
        <v>263</v>
      </c>
      <c r="R1398">
        <f t="shared" si="126"/>
        <v>42</v>
      </c>
      <c r="S1398" s="12">
        <f t="shared" si="128"/>
        <v>41303.044016203705</v>
      </c>
      <c r="T1398" s="12">
        <f t="shared" si="129"/>
        <v>41335.332638888889</v>
      </c>
      <c r="U1398">
        <f t="shared" si="130"/>
        <v>2013</v>
      </c>
      <c r="V1398" s="18">
        <f t="shared" si="131"/>
        <v>32.288622685185189</v>
      </c>
    </row>
    <row r="1399" spans="1:22" ht="30" x14ac:dyDescent="0.25">
      <c r="A1399">
        <v>1834</v>
      </c>
      <c r="B1399" s="3" t="s">
        <v>1835</v>
      </c>
      <c r="C1399" s="3" t="s">
        <v>5944</v>
      </c>
      <c r="D1399" s="6">
        <v>10000</v>
      </c>
      <c r="E1399" s="8">
        <v>11805</v>
      </c>
      <c r="F1399" t="s">
        <v>8218</v>
      </c>
      <c r="G1399" t="s">
        <v>8223</v>
      </c>
      <c r="H1399" t="s">
        <v>8245</v>
      </c>
      <c r="I1399">
        <v>1422140895</v>
      </c>
      <c r="J1399">
        <v>1418684895</v>
      </c>
      <c r="K1399" t="b">
        <v>0</v>
      </c>
      <c r="L1399">
        <v>90</v>
      </c>
      <c r="M1399" t="b">
        <v>1</v>
      </c>
      <c r="N1399" t="s">
        <v>8274</v>
      </c>
      <c r="O1399" t="s">
        <v>8323</v>
      </c>
      <c r="P1399" t="s">
        <v>8324</v>
      </c>
      <c r="Q1399">
        <f t="shared" si="127"/>
        <v>118</v>
      </c>
      <c r="R1399">
        <f t="shared" si="126"/>
        <v>131.16999999999999</v>
      </c>
      <c r="S1399" s="12">
        <f t="shared" si="128"/>
        <v>41988.964062500003</v>
      </c>
      <c r="T1399" s="12">
        <f t="shared" si="129"/>
        <v>42028.964062500003</v>
      </c>
      <c r="U1399">
        <f t="shared" si="130"/>
        <v>2014</v>
      </c>
      <c r="V1399" s="18">
        <f t="shared" si="131"/>
        <v>40</v>
      </c>
    </row>
    <row r="1400" spans="1:22" ht="75" x14ac:dyDescent="0.25">
      <c r="A1400">
        <v>1835</v>
      </c>
      <c r="B1400" s="3" t="s">
        <v>1836</v>
      </c>
      <c r="C1400" s="3" t="s">
        <v>5945</v>
      </c>
      <c r="D1400" s="6">
        <v>500</v>
      </c>
      <c r="E1400" s="8">
        <v>520</v>
      </c>
      <c r="F1400" t="s">
        <v>8218</v>
      </c>
      <c r="G1400" t="s">
        <v>8224</v>
      </c>
      <c r="H1400" t="s">
        <v>8246</v>
      </c>
      <c r="I1400">
        <v>1459439471</v>
      </c>
      <c r="J1400">
        <v>1456851071</v>
      </c>
      <c r="K1400" t="b">
        <v>0</v>
      </c>
      <c r="L1400">
        <v>11</v>
      </c>
      <c r="M1400" t="b">
        <v>1</v>
      </c>
      <c r="N1400" t="s">
        <v>8274</v>
      </c>
      <c r="O1400" t="s">
        <v>8323</v>
      </c>
      <c r="P1400" t="s">
        <v>8324</v>
      </c>
      <c r="Q1400">
        <f t="shared" si="127"/>
        <v>104</v>
      </c>
      <c r="R1400">
        <f t="shared" si="126"/>
        <v>47.27</v>
      </c>
      <c r="S1400" s="12">
        <f t="shared" si="128"/>
        <v>42430.702210648145</v>
      </c>
      <c r="T1400" s="12">
        <f t="shared" si="129"/>
        <v>42460.660543981481</v>
      </c>
      <c r="U1400">
        <f t="shared" si="130"/>
        <v>2016</v>
      </c>
      <c r="V1400" s="18">
        <f t="shared" si="131"/>
        <v>29.958333333333332</v>
      </c>
    </row>
    <row r="1401" spans="1:22" ht="30" x14ac:dyDescent="0.25">
      <c r="A1401">
        <v>1836</v>
      </c>
      <c r="B1401" s="3" t="s">
        <v>1837</v>
      </c>
      <c r="C1401" s="3" t="s">
        <v>5946</v>
      </c>
      <c r="D1401" s="6">
        <v>5000</v>
      </c>
      <c r="E1401" s="8">
        <v>10017</v>
      </c>
      <c r="F1401" t="s">
        <v>8218</v>
      </c>
      <c r="G1401" t="s">
        <v>8223</v>
      </c>
      <c r="H1401" t="s">
        <v>8245</v>
      </c>
      <c r="I1401">
        <v>1361129129</v>
      </c>
      <c r="J1401">
        <v>1359660329</v>
      </c>
      <c r="K1401" t="b">
        <v>0</v>
      </c>
      <c r="L1401">
        <v>55</v>
      </c>
      <c r="M1401" t="b">
        <v>1</v>
      </c>
      <c r="N1401" t="s">
        <v>8274</v>
      </c>
      <c r="O1401" t="s">
        <v>8323</v>
      </c>
      <c r="P1401" t="s">
        <v>8324</v>
      </c>
      <c r="Q1401">
        <f t="shared" si="127"/>
        <v>200</v>
      </c>
      <c r="R1401">
        <f t="shared" si="126"/>
        <v>182.13</v>
      </c>
      <c r="S1401" s="12">
        <f t="shared" si="128"/>
        <v>41305.809363425928</v>
      </c>
      <c r="T1401" s="12">
        <f t="shared" si="129"/>
        <v>41322.809363425928</v>
      </c>
      <c r="U1401">
        <f t="shared" si="130"/>
        <v>2013</v>
      </c>
      <c r="V1401" s="18">
        <f t="shared" si="131"/>
        <v>17</v>
      </c>
    </row>
    <row r="1402" spans="1:22" ht="60" x14ac:dyDescent="0.25">
      <c r="A1402">
        <v>1837</v>
      </c>
      <c r="B1402" s="3" t="s">
        <v>1838</v>
      </c>
      <c r="C1402" s="3" t="s">
        <v>5947</v>
      </c>
      <c r="D1402" s="6">
        <v>600</v>
      </c>
      <c r="E1402" s="8">
        <v>1841</v>
      </c>
      <c r="F1402" t="s">
        <v>8218</v>
      </c>
      <c r="G1402" t="s">
        <v>8223</v>
      </c>
      <c r="H1402" t="s">
        <v>8245</v>
      </c>
      <c r="I1402">
        <v>1332029335</v>
      </c>
      <c r="J1402">
        <v>1326848935</v>
      </c>
      <c r="K1402" t="b">
        <v>0</v>
      </c>
      <c r="L1402">
        <v>30</v>
      </c>
      <c r="M1402" t="b">
        <v>1</v>
      </c>
      <c r="N1402" t="s">
        <v>8274</v>
      </c>
      <c r="O1402" t="s">
        <v>8323</v>
      </c>
      <c r="P1402" t="s">
        <v>8324</v>
      </c>
      <c r="Q1402">
        <f t="shared" si="127"/>
        <v>307</v>
      </c>
      <c r="R1402">
        <f t="shared" si="126"/>
        <v>61.37</v>
      </c>
      <c r="S1402" s="12">
        <f t="shared" si="128"/>
        <v>40926.047858796301</v>
      </c>
      <c r="T1402" s="12">
        <f t="shared" si="129"/>
        <v>40986.006192129629</v>
      </c>
      <c r="U1402">
        <f t="shared" si="130"/>
        <v>2012</v>
      </c>
      <c r="V1402" s="18">
        <f t="shared" si="131"/>
        <v>59.958333333333336</v>
      </c>
    </row>
    <row r="1403" spans="1:22" ht="60" x14ac:dyDescent="0.25">
      <c r="A1403">
        <v>1838</v>
      </c>
      <c r="B1403" s="3" t="s">
        <v>1839</v>
      </c>
      <c r="C1403" s="3" t="s">
        <v>5948</v>
      </c>
      <c r="D1403" s="6">
        <v>1000</v>
      </c>
      <c r="E1403" s="8">
        <v>1001.49</v>
      </c>
      <c r="F1403" t="s">
        <v>8218</v>
      </c>
      <c r="G1403" t="s">
        <v>8223</v>
      </c>
      <c r="H1403" t="s">
        <v>8245</v>
      </c>
      <c r="I1403">
        <v>1317438000</v>
      </c>
      <c r="J1403">
        <v>1314989557</v>
      </c>
      <c r="K1403" t="b">
        <v>0</v>
      </c>
      <c r="L1403">
        <v>28</v>
      </c>
      <c r="M1403" t="b">
        <v>1</v>
      </c>
      <c r="N1403" t="s">
        <v>8274</v>
      </c>
      <c r="O1403" t="s">
        <v>8323</v>
      </c>
      <c r="P1403" t="s">
        <v>8324</v>
      </c>
      <c r="Q1403">
        <f t="shared" si="127"/>
        <v>100</v>
      </c>
      <c r="R1403">
        <f t="shared" si="126"/>
        <v>35.770000000000003</v>
      </c>
      <c r="S1403" s="12">
        <f t="shared" si="128"/>
        <v>40788.786539351851</v>
      </c>
      <c r="T1403" s="12">
        <f t="shared" si="129"/>
        <v>40817.125</v>
      </c>
      <c r="U1403">
        <f t="shared" si="130"/>
        <v>2011</v>
      </c>
      <c r="V1403" s="18">
        <f t="shared" si="131"/>
        <v>28.338460648148146</v>
      </c>
    </row>
    <row r="1404" spans="1:22" ht="45" x14ac:dyDescent="0.25">
      <c r="A1404">
        <v>1839</v>
      </c>
      <c r="B1404" s="3" t="s">
        <v>1840</v>
      </c>
      <c r="C1404" s="3" t="s">
        <v>5949</v>
      </c>
      <c r="D1404" s="6">
        <v>1000</v>
      </c>
      <c r="E1404" s="8">
        <v>2053</v>
      </c>
      <c r="F1404" t="s">
        <v>8218</v>
      </c>
      <c r="G1404" t="s">
        <v>8223</v>
      </c>
      <c r="H1404" t="s">
        <v>8245</v>
      </c>
      <c r="I1404">
        <v>1475342382</v>
      </c>
      <c r="J1404">
        <v>1472750382</v>
      </c>
      <c r="K1404" t="b">
        <v>0</v>
      </c>
      <c r="L1404">
        <v>45</v>
      </c>
      <c r="M1404" t="b">
        <v>1</v>
      </c>
      <c r="N1404" t="s">
        <v>8274</v>
      </c>
      <c r="O1404" t="s">
        <v>8323</v>
      </c>
      <c r="P1404" t="s">
        <v>8324</v>
      </c>
      <c r="Q1404">
        <f t="shared" si="127"/>
        <v>205</v>
      </c>
      <c r="R1404">
        <f t="shared" si="126"/>
        <v>45.62</v>
      </c>
      <c r="S1404" s="12">
        <f t="shared" si="128"/>
        <v>42614.722013888888</v>
      </c>
      <c r="T1404" s="12">
        <f t="shared" si="129"/>
        <v>42644.722013888888</v>
      </c>
      <c r="U1404">
        <f t="shared" si="130"/>
        <v>2016</v>
      </c>
      <c r="V1404" s="18">
        <f t="shared" si="131"/>
        <v>30</v>
      </c>
    </row>
    <row r="1405" spans="1:22" ht="60" x14ac:dyDescent="0.25">
      <c r="A1405">
        <v>1840</v>
      </c>
      <c r="B1405" s="3" t="s">
        <v>1841</v>
      </c>
      <c r="C1405" s="3" t="s">
        <v>5950</v>
      </c>
      <c r="D1405" s="6">
        <v>900</v>
      </c>
      <c r="E1405" s="8">
        <v>980</v>
      </c>
      <c r="F1405" t="s">
        <v>8218</v>
      </c>
      <c r="G1405" t="s">
        <v>8223</v>
      </c>
      <c r="H1405" t="s">
        <v>8245</v>
      </c>
      <c r="I1405">
        <v>1367902740</v>
      </c>
      <c r="J1405">
        <v>1366251510</v>
      </c>
      <c r="K1405" t="b">
        <v>0</v>
      </c>
      <c r="L1405">
        <v>13</v>
      </c>
      <c r="M1405" t="b">
        <v>1</v>
      </c>
      <c r="N1405" t="s">
        <v>8274</v>
      </c>
      <c r="O1405" t="s">
        <v>8323</v>
      </c>
      <c r="P1405" t="s">
        <v>8324</v>
      </c>
      <c r="Q1405">
        <f t="shared" si="127"/>
        <v>109</v>
      </c>
      <c r="R1405">
        <f t="shared" si="126"/>
        <v>75.38</v>
      </c>
      <c r="S1405" s="12">
        <f t="shared" si="128"/>
        <v>41382.096180555556</v>
      </c>
      <c r="T1405" s="12">
        <f t="shared" si="129"/>
        <v>41401.207638888889</v>
      </c>
      <c r="U1405">
        <f t="shared" si="130"/>
        <v>2013</v>
      </c>
      <c r="V1405" s="18">
        <f t="shared" si="131"/>
        <v>19.111458333333335</v>
      </c>
    </row>
    <row r="1406" spans="1:22" ht="30" x14ac:dyDescent="0.25">
      <c r="A1406">
        <v>1841</v>
      </c>
      <c r="B1406" s="3" t="s">
        <v>1842</v>
      </c>
      <c r="C1406" s="3" t="s">
        <v>5951</v>
      </c>
      <c r="D1406" s="6">
        <v>2000</v>
      </c>
      <c r="E1406" s="8">
        <v>2035</v>
      </c>
      <c r="F1406" t="s">
        <v>8218</v>
      </c>
      <c r="G1406" t="s">
        <v>8223</v>
      </c>
      <c r="H1406" t="s">
        <v>8245</v>
      </c>
      <c r="I1406">
        <v>1400561940</v>
      </c>
      <c r="J1406">
        <v>1397679445</v>
      </c>
      <c r="K1406" t="b">
        <v>0</v>
      </c>
      <c r="L1406">
        <v>40</v>
      </c>
      <c r="M1406" t="b">
        <v>1</v>
      </c>
      <c r="N1406" t="s">
        <v>8274</v>
      </c>
      <c r="O1406" t="s">
        <v>8323</v>
      </c>
      <c r="P1406" t="s">
        <v>8324</v>
      </c>
      <c r="Q1406">
        <f t="shared" si="127"/>
        <v>102</v>
      </c>
      <c r="R1406">
        <f t="shared" si="126"/>
        <v>50.88</v>
      </c>
      <c r="S1406" s="12">
        <f t="shared" si="128"/>
        <v>41745.84542824074</v>
      </c>
      <c r="T1406" s="12">
        <f t="shared" si="129"/>
        <v>41779.207638888889</v>
      </c>
      <c r="U1406">
        <f t="shared" si="130"/>
        <v>2014</v>
      </c>
      <c r="V1406" s="18">
        <f t="shared" si="131"/>
        <v>33.36221064814815</v>
      </c>
    </row>
    <row r="1407" spans="1:22" ht="45" x14ac:dyDescent="0.25">
      <c r="A1407">
        <v>1842</v>
      </c>
      <c r="B1407" s="3" t="s">
        <v>1843</v>
      </c>
      <c r="C1407" s="3" t="s">
        <v>5952</v>
      </c>
      <c r="D1407" s="6">
        <v>2000</v>
      </c>
      <c r="E1407" s="8">
        <v>2505</v>
      </c>
      <c r="F1407" t="s">
        <v>8218</v>
      </c>
      <c r="G1407" t="s">
        <v>8223</v>
      </c>
      <c r="H1407" t="s">
        <v>8245</v>
      </c>
      <c r="I1407">
        <v>1425275940</v>
      </c>
      <c r="J1407">
        <v>1422371381</v>
      </c>
      <c r="K1407" t="b">
        <v>0</v>
      </c>
      <c r="L1407">
        <v>21</v>
      </c>
      <c r="M1407" t="b">
        <v>1</v>
      </c>
      <c r="N1407" t="s">
        <v>8274</v>
      </c>
      <c r="O1407" t="s">
        <v>8323</v>
      </c>
      <c r="P1407" t="s">
        <v>8324</v>
      </c>
      <c r="Q1407">
        <f t="shared" si="127"/>
        <v>125</v>
      </c>
      <c r="R1407">
        <f t="shared" si="126"/>
        <v>119.29</v>
      </c>
      <c r="S1407" s="12">
        <f t="shared" si="128"/>
        <v>42031.631724537037</v>
      </c>
      <c r="T1407" s="12">
        <f t="shared" si="129"/>
        <v>42065.249305555553</v>
      </c>
      <c r="U1407">
        <f t="shared" si="130"/>
        <v>2015</v>
      </c>
      <c r="V1407" s="18">
        <f t="shared" si="131"/>
        <v>33.617581018518514</v>
      </c>
    </row>
    <row r="1408" spans="1:22" ht="60" x14ac:dyDescent="0.25">
      <c r="A1408">
        <v>1843</v>
      </c>
      <c r="B1408" s="3" t="s">
        <v>1844</v>
      </c>
      <c r="C1408" s="3" t="s">
        <v>5953</v>
      </c>
      <c r="D1408" s="6">
        <v>10000</v>
      </c>
      <c r="E1408" s="8">
        <v>12400.61</v>
      </c>
      <c r="F1408" t="s">
        <v>8218</v>
      </c>
      <c r="G1408" t="s">
        <v>8223</v>
      </c>
      <c r="H1408" t="s">
        <v>8245</v>
      </c>
      <c r="I1408">
        <v>1298245954</v>
      </c>
      <c r="J1408">
        <v>1295653954</v>
      </c>
      <c r="K1408" t="b">
        <v>0</v>
      </c>
      <c r="L1408">
        <v>134</v>
      </c>
      <c r="M1408" t="b">
        <v>1</v>
      </c>
      <c r="N1408" t="s">
        <v>8274</v>
      </c>
      <c r="O1408" t="s">
        <v>8323</v>
      </c>
      <c r="P1408" t="s">
        <v>8324</v>
      </c>
      <c r="Q1408">
        <f t="shared" si="127"/>
        <v>124</v>
      </c>
      <c r="R1408">
        <f t="shared" si="126"/>
        <v>92.54</v>
      </c>
      <c r="S1408" s="12">
        <f t="shared" si="128"/>
        <v>40564.994837962964</v>
      </c>
      <c r="T1408" s="12">
        <f t="shared" si="129"/>
        <v>40594.994837962964</v>
      </c>
      <c r="U1408">
        <f t="shared" si="130"/>
        <v>2011</v>
      </c>
      <c r="V1408" s="18">
        <f t="shared" si="131"/>
        <v>30</v>
      </c>
    </row>
    <row r="1409" spans="1:22" ht="60" x14ac:dyDescent="0.25">
      <c r="A1409">
        <v>1844</v>
      </c>
      <c r="B1409" s="3" t="s">
        <v>1845</v>
      </c>
      <c r="C1409" s="3" t="s">
        <v>5954</v>
      </c>
      <c r="D1409" s="6">
        <v>1500</v>
      </c>
      <c r="E1409" s="8">
        <v>1521</v>
      </c>
      <c r="F1409" t="s">
        <v>8218</v>
      </c>
      <c r="G1409" t="s">
        <v>8223</v>
      </c>
      <c r="H1409" t="s">
        <v>8245</v>
      </c>
      <c r="I1409">
        <v>1307761200</v>
      </c>
      <c r="J1409">
        <v>1304464914</v>
      </c>
      <c r="K1409" t="b">
        <v>0</v>
      </c>
      <c r="L1409">
        <v>20</v>
      </c>
      <c r="M1409" t="b">
        <v>1</v>
      </c>
      <c r="N1409" t="s">
        <v>8274</v>
      </c>
      <c r="O1409" t="s">
        <v>8323</v>
      </c>
      <c r="P1409" t="s">
        <v>8324</v>
      </c>
      <c r="Q1409">
        <f t="shared" si="127"/>
        <v>101</v>
      </c>
      <c r="R1409">
        <f t="shared" si="126"/>
        <v>76.05</v>
      </c>
      <c r="S1409" s="12">
        <f t="shared" si="128"/>
        <v>40666.973541666666</v>
      </c>
      <c r="T1409" s="12">
        <f t="shared" si="129"/>
        <v>40705.125</v>
      </c>
      <c r="U1409">
        <f t="shared" si="130"/>
        <v>2011</v>
      </c>
      <c r="V1409" s="18">
        <f t="shared" si="131"/>
        <v>38.151458333333331</v>
      </c>
    </row>
    <row r="1410" spans="1:22" ht="90" x14ac:dyDescent="0.25">
      <c r="A1410">
        <v>1845</v>
      </c>
      <c r="B1410" s="3" t="s">
        <v>1846</v>
      </c>
      <c r="C1410" s="3" t="s">
        <v>5955</v>
      </c>
      <c r="D1410" s="6">
        <v>1000</v>
      </c>
      <c r="E1410" s="8">
        <v>1000</v>
      </c>
      <c r="F1410" t="s">
        <v>8218</v>
      </c>
      <c r="G1410" t="s">
        <v>8223</v>
      </c>
      <c r="H1410" t="s">
        <v>8245</v>
      </c>
      <c r="I1410">
        <v>1466139300</v>
      </c>
      <c r="J1410">
        <v>1464854398</v>
      </c>
      <c r="K1410" t="b">
        <v>0</v>
      </c>
      <c r="L1410">
        <v>19</v>
      </c>
      <c r="M1410" t="b">
        <v>1</v>
      </c>
      <c r="N1410" t="s">
        <v>8274</v>
      </c>
      <c r="O1410" t="s">
        <v>8323</v>
      </c>
      <c r="P1410" t="s">
        <v>8324</v>
      </c>
      <c r="Q1410">
        <f t="shared" si="127"/>
        <v>100</v>
      </c>
      <c r="R1410">
        <f t="shared" ref="R1410:R1473" si="132">IFERROR(ROUND(E1410/L1410,2),0)</f>
        <v>52.63</v>
      </c>
      <c r="S1410" s="12">
        <f t="shared" si="128"/>
        <v>42523.333310185189</v>
      </c>
      <c r="T1410" s="12">
        <f t="shared" si="129"/>
        <v>42538.204861111109</v>
      </c>
      <c r="U1410">
        <f t="shared" si="130"/>
        <v>2016</v>
      </c>
      <c r="V1410" s="18">
        <f t="shared" si="131"/>
        <v>14.871550925925925</v>
      </c>
    </row>
    <row r="1411" spans="1:22" ht="60" x14ac:dyDescent="0.25">
      <c r="A1411">
        <v>1846</v>
      </c>
      <c r="B1411" s="3" t="s">
        <v>1847</v>
      </c>
      <c r="C1411" s="3" t="s">
        <v>5956</v>
      </c>
      <c r="D1411" s="6">
        <v>15000</v>
      </c>
      <c r="E1411" s="8">
        <v>20689</v>
      </c>
      <c r="F1411" t="s">
        <v>8218</v>
      </c>
      <c r="G1411" t="s">
        <v>8223</v>
      </c>
      <c r="H1411" t="s">
        <v>8245</v>
      </c>
      <c r="I1411">
        <v>1355585777</v>
      </c>
      <c r="J1411">
        <v>1352993777</v>
      </c>
      <c r="K1411" t="b">
        <v>0</v>
      </c>
      <c r="L1411">
        <v>209</v>
      </c>
      <c r="M1411" t="b">
        <v>1</v>
      </c>
      <c r="N1411" t="s">
        <v>8274</v>
      </c>
      <c r="O1411" t="s">
        <v>8323</v>
      </c>
      <c r="P1411" t="s">
        <v>8324</v>
      </c>
      <c r="Q1411">
        <f t="shared" ref="Q1411:Q1474" si="133">ROUND(E1411/D1411*100,0)</f>
        <v>138</v>
      </c>
      <c r="R1411">
        <f t="shared" si="132"/>
        <v>98.99</v>
      </c>
      <c r="S1411" s="12">
        <f t="shared" ref="S1411:S1474" si="134">(((J1411/60)/60)/24)+DATE(1970,1,1)</f>
        <v>41228.650196759263</v>
      </c>
      <c r="T1411" s="12">
        <f t="shared" ref="T1411:T1474" si="135">(((I1411/60)/60)/24)+DATE(1970,1,1)</f>
        <v>41258.650196759263</v>
      </c>
      <c r="U1411">
        <f t="shared" ref="U1411:U1474" si="136">YEAR(S1411)</f>
        <v>2012</v>
      </c>
      <c r="V1411" s="18">
        <f t="shared" ref="V1411:V1474" si="137">(I1411-J1411)/60/60/24</f>
        <v>30</v>
      </c>
    </row>
    <row r="1412" spans="1:22" ht="60" x14ac:dyDescent="0.25">
      <c r="A1412">
        <v>1847</v>
      </c>
      <c r="B1412" s="3" t="s">
        <v>1848</v>
      </c>
      <c r="C1412" s="3" t="s">
        <v>5957</v>
      </c>
      <c r="D1412" s="6">
        <v>2500</v>
      </c>
      <c r="E1412" s="8">
        <v>3022</v>
      </c>
      <c r="F1412" t="s">
        <v>8218</v>
      </c>
      <c r="G1412" t="s">
        <v>8223</v>
      </c>
      <c r="H1412" t="s">
        <v>8245</v>
      </c>
      <c r="I1412">
        <v>1429594832</v>
      </c>
      <c r="J1412">
        <v>1427780432</v>
      </c>
      <c r="K1412" t="b">
        <v>0</v>
      </c>
      <c r="L1412">
        <v>38</v>
      </c>
      <c r="M1412" t="b">
        <v>1</v>
      </c>
      <c r="N1412" t="s">
        <v>8274</v>
      </c>
      <c r="O1412" t="s">
        <v>8323</v>
      </c>
      <c r="P1412" t="s">
        <v>8324</v>
      </c>
      <c r="Q1412">
        <f t="shared" si="133"/>
        <v>121</v>
      </c>
      <c r="R1412">
        <f t="shared" si="132"/>
        <v>79.53</v>
      </c>
      <c r="S1412" s="12">
        <f t="shared" si="134"/>
        <v>42094.236481481479</v>
      </c>
      <c r="T1412" s="12">
        <f t="shared" si="135"/>
        <v>42115.236481481479</v>
      </c>
      <c r="U1412">
        <f t="shared" si="136"/>
        <v>2015</v>
      </c>
      <c r="V1412" s="18">
        <f t="shared" si="137"/>
        <v>21</v>
      </c>
    </row>
    <row r="1413" spans="1:22" ht="45" x14ac:dyDescent="0.25">
      <c r="A1413">
        <v>1848</v>
      </c>
      <c r="B1413" s="3" t="s">
        <v>1849</v>
      </c>
      <c r="C1413" s="3" t="s">
        <v>5958</v>
      </c>
      <c r="D1413" s="6">
        <v>3000</v>
      </c>
      <c r="E1413" s="8">
        <v>3221</v>
      </c>
      <c r="F1413" t="s">
        <v>8218</v>
      </c>
      <c r="G1413" t="s">
        <v>8223</v>
      </c>
      <c r="H1413" t="s">
        <v>8245</v>
      </c>
      <c r="I1413">
        <v>1312095540</v>
      </c>
      <c r="J1413">
        <v>1306608888</v>
      </c>
      <c r="K1413" t="b">
        <v>0</v>
      </c>
      <c r="L1413">
        <v>24</v>
      </c>
      <c r="M1413" t="b">
        <v>1</v>
      </c>
      <c r="N1413" t="s">
        <v>8274</v>
      </c>
      <c r="O1413" t="s">
        <v>8323</v>
      </c>
      <c r="P1413" t="s">
        <v>8324</v>
      </c>
      <c r="Q1413">
        <f t="shared" si="133"/>
        <v>107</v>
      </c>
      <c r="R1413">
        <f t="shared" si="132"/>
        <v>134.21</v>
      </c>
      <c r="S1413" s="12">
        <f t="shared" si="134"/>
        <v>40691.788055555553</v>
      </c>
      <c r="T1413" s="12">
        <f t="shared" si="135"/>
        <v>40755.290972222225</v>
      </c>
      <c r="U1413">
        <f t="shared" si="136"/>
        <v>2011</v>
      </c>
      <c r="V1413" s="18">
        <f t="shared" si="137"/>
        <v>63.502916666666664</v>
      </c>
    </row>
    <row r="1414" spans="1:22" ht="45" x14ac:dyDescent="0.25">
      <c r="A1414">
        <v>1849</v>
      </c>
      <c r="B1414" s="3" t="s">
        <v>1850</v>
      </c>
      <c r="C1414" s="3" t="s">
        <v>5959</v>
      </c>
      <c r="D1414" s="6">
        <v>300</v>
      </c>
      <c r="E1414" s="8">
        <v>301</v>
      </c>
      <c r="F1414" t="s">
        <v>8218</v>
      </c>
      <c r="G1414" t="s">
        <v>8223</v>
      </c>
      <c r="H1414" t="s">
        <v>8245</v>
      </c>
      <c r="I1414">
        <v>1350505059</v>
      </c>
      <c r="J1414">
        <v>1347913059</v>
      </c>
      <c r="K1414" t="b">
        <v>0</v>
      </c>
      <c r="L1414">
        <v>8</v>
      </c>
      <c r="M1414" t="b">
        <v>1</v>
      </c>
      <c r="N1414" t="s">
        <v>8274</v>
      </c>
      <c r="O1414" t="s">
        <v>8323</v>
      </c>
      <c r="P1414" t="s">
        <v>8324</v>
      </c>
      <c r="Q1414">
        <f t="shared" si="133"/>
        <v>100</v>
      </c>
      <c r="R1414">
        <f t="shared" si="132"/>
        <v>37.630000000000003</v>
      </c>
      <c r="S1414" s="12">
        <f t="shared" si="134"/>
        <v>41169.845590277779</v>
      </c>
      <c r="T1414" s="12">
        <f t="shared" si="135"/>
        <v>41199.845590277779</v>
      </c>
      <c r="U1414">
        <f t="shared" si="136"/>
        <v>2012</v>
      </c>
      <c r="V1414" s="18">
        <f t="shared" si="137"/>
        <v>30</v>
      </c>
    </row>
    <row r="1415" spans="1:22" ht="60" x14ac:dyDescent="0.25">
      <c r="A1415">
        <v>1850</v>
      </c>
      <c r="B1415" s="3" t="s">
        <v>1851</v>
      </c>
      <c r="C1415" s="3" t="s">
        <v>5960</v>
      </c>
      <c r="D1415" s="6">
        <v>9000</v>
      </c>
      <c r="E1415" s="8">
        <v>9137</v>
      </c>
      <c r="F1415" t="s">
        <v>8218</v>
      </c>
      <c r="G1415" t="s">
        <v>8223</v>
      </c>
      <c r="H1415" t="s">
        <v>8245</v>
      </c>
      <c r="I1415">
        <v>1405033300</v>
      </c>
      <c r="J1415">
        <v>1402441300</v>
      </c>
      <c r="K1415" t="b">
        <v>0</v>
      </c>
      <c r="L1415">
        <v>179</v>
      </c>
      <c r="M1415" t="b">
        <v>1</v>
      </c>
      <c r="N1415" t="s">
        <v>8274</v>
      </c>
      <c r="O1415" t="s">
        <v>8323</v>
      </c>
      <c r="P1415" t="s">
        <v>8324</v>
      </c>
      <c r="Q1415">
        <f t="shared" si="133"/>
        <v>102</v>
      </c>
      <c r="R1415">
        <f t="shared" si="132"/>
        <v>51.04</v>
      </c>
      <c r="S1415" s="12">
        <f t="shared" si="134"/>
        <v>41800.959490740745</v>
      </c>
      <c r="T1415" s="12">
        <f t="shared" si="135"/>
        <v>41830.959490740745</v>
      </c>
      <c r="U1415">
        <f t="shared" si="136"/>
        <v>2014</v>
      </c>
      <c r="V1415" s="18">
        <f t="shared" si="137"/>
        <v>30</v>
      </c>
    </row>
    <row r="1416" spans="1:22" ht="60" x14ac:dyDescent="0.25">
      <c r="A1416">
        <v>1851</v>
      </c>
      <c r="B1416" s="3" t="s">
        <v>1852</v>
      </c>
      <c r="C1416" s="3" t="s">
        <v>5961</v>
      </c>
      <c r="D1416" s="6">
        <v>1300</v>
      </c>
      <c r="E1416" s="8">
        <v>1301</v>
      </c>
      <c r="F1416" t="s">
        <v>8218</v>
      </c>
      <c r="G1416" t="s">
        <v>8223</v>
      </c>
      <c r="H1416" t="s">
        <v>8245</v>
      </c>
      <c r="I1416">
        <v>1406509200</v>
      </c>
      <c r="J1416">
        <v>1404769538</v>
      </c>
      <c r="K1416" t="b">
        <v>0</v>
      </c>
      <c r="L1416">
        <v>26</v>
      </c>
      <c r="M1416" t="b">
        <v>1</v>
      </c>
      <c r="N1416" t="s">
        <v>8274</v>
      </c>
      <c r="O1416" t="s">
        <v>8323</v>
      </c>
      <c r="P1416" t="s">
        <v>8324</v>
      </c>
      <c r="Q1416">
        <f t="shared" si="133"/>
        <v>100</v>
      </c>
      <c r="R1416">
        <f t="shared" si="132"/>
        <v>50.04</v>
      </c>
      <c r="S1416" s="12">
        <f t="shared" si="134"/>
        <v>41827.906689814816</v>
      </c>
      <c r="T1416" s="12">
        <f t="shared" si="135"/>
        <v>41848.041666666664</v>
      </c>
      <c r="U1416">
        <f t="shared" si="136"/>
        <v>2014</v>
      </c>
      <c r="V1416" s="18">
        <f t="shared" si="137"/>
        <v>20.134976851851849</v>
      </c>
    </row>
    <row r="1417" spans="1:22" ht="60" x14ac:dyDescent="0.25">
      <c r="A1417">
        <v>1852</v>
      </c>
      <c r="B1417" s="3" t="s">
        <v>1853</v>
      </c>
      <c r="C1417" s="3" t="s">
        <v>5962</v>
      </c>
      <c r="D1417" s="6">
        <v>15000</v>
      </c>
      <c r="E1417" s="8">
        <v>17545</v>
      </c>
      <c r="F1417" t="s">
        <v>8218</v>
      </c>
      <c r="G1417" t="s">
        <v>8223</v>
      </c>
      <c r="H1417" t="s">
        <v>8245</v>
      </c>
      <c r="I1417">
        <v>1429920000</v>
      </c>
      <c r="J1417">
        <v>1426703452</v>
      </c>
      <c r="K1417" t="b">
        <v>0</v>
      </c>
      <c r="L1417">
        <v>131</v>
      </c>
      <c r="M1417" t="b">
        <v>1</v>
      </c>
      <c r="N1417" t="s">
        <v>8274</v>
      </c>
      <c r="O1417" t="s">
        <v>8323</v>
      </c>
      <c r="P1417" t="s">
        <v>8324</v>
      </c>
      <c r="Q1417">
        <f t="shared" si="133"/>
        <v>117</v>
      </c>
      <c r="R1417">
        <f t="shared" si="132"/>
        <v>133.93</v>
      </c>
      <c r="S1417" s="12">
        <f t="shared" si="134"/>
        <v>42081.77143518519</v>
      </c>
      <c r="T1417" s="12">
        <f t="shared" si="135"/>
        <v>42119</v>
      </c>
      <c r="U1417">
        <f t="shared" si="136"/>
        <v>2015</v>
      </c>
      <c r="V1417" s="18">
        <f t="shared" si="137"/>
        <v>37.22856481481481</v>
      </c>
    </row>
    <row r="1418" spans="1:22" ht="60" x14ac:dyDescent="0.25">
      <c r="A1418">
        <v>1853</v>
      </c>
      <c r="B1418" s="3" t="s">
        <v>1854</v>
      </c>
      <c r="C1418" s="3" t="s">
        <v>5963</v>
      </c>
      <c r="D1418" s="6">
        <v>800</v>
      </c>
      <c r="E1418" s="8">
        <v>815</v>
      </c>
      <c r="F1418" t="s">
        <v>8218</v>
      </c>
      <c r="G1418" t="s">
        <v>8223</v>
      </c>
      <c r="H1418" t="s">
        <v>8245</v>
      </c>
      <c r="I1418">
        <v>1352860017</v>
      </c>
      <c r="J1418">
        <v>1348536417</v>
      </c>
      <c r="K1418" t="b">
        <v>0</v>
      </c>
      <c r="L1418">
        <v>14</v>
      </c>
      <c r="M1418" t="b">
        <v>1</v>
      </c>
      <c r="N1418" t="s">
        <v>8274</v>
      </c>
      <c r="O1418" t="s">
        <v>8323</v>
      </c>
      <c r="P1418" t="s">
        <v>8324</v>
      </c>
      <c r="Q1418">
        <f t="shared" si="133"/>
        <v>102</v>
      </c>
      <c r="R1418">
        <f t="shared" si="132"/>
        <v>58.21</v>
      </c>
      <c r="S1418" s="12">
        <f t="shared" si="134"/>
        <v>41177.060381944444</v>
      </c>
      <c r="T1418" s="12">
        <f t="shared" si="135"/>
        <v>41227.102048611108</v>
      </c>
      <c r="U1418">
        <f t="shared" si="136"/>
        <v>2012</v>
      </c>
      <c r="V1418" s="18">
        <f t="shared" si="137"/>
        <v>50.041666666666664</v>
      </c>
    </row>
    <row r="1419" spans="1:22" ht="45" x14ac:dyDescent="0.25">
      <c r="A1419">
        <v>1854</v>
      </c>
      <c r="B1419" s="3" t="s">
        <v>1855</v>
      </c>
      <c r="C1419" s="3" t="s">
        <v>5964</v>
      </c>
      <c r="D1419" s="6">
        <v>15000</v>
      </c>
      <c r="E1419" s="8">
        <v>15318.55</v>
      </c>
      <c r="F1419" t="s">
        <v>8218</v>
      </c>
      <c r="G1419" t="s">
        <v>8223</v>
      </c>
      <c r="H1419" t="s">
        <v>8245</v>
      </c>
      <c r="I1419">
        <v>1369355437</v>
      </c>
      <c r="J1419">
        <v>1366763437</v>
      </c>
      <c r="K1419" t="b">
        <v>0</v>
      </c>
      <c r="L1419">
        <v>174</v>
      </c>
      <c r="M1419" t="b">
        <v>1</v>
      </c>
      <c r="N1419" t="s">
        <v>8274</v>
      </c>
      <c r="O1419" t="s">
        <v>8323</v>
      </c>
      <c r="P1419" t="s">
        <v>8324</v>
      </c>
      <c r="Q1419">
        <f t="shared" si="133"/>
        <v>102</v>
      </c>
      <c r="R1419">
        <f t="shared" si="132"/>
        <v>88.04</v>
      </c>
      <c r="S1419" s="12">
        <f t="shared" si="134"/>
        <v>41388.021261574075</v>
      </c>
      <c r="T1419" s="12">
        <f t="shared" si="135"/>
        <v>41418.021261574075</v>
      </c>
      <c r="U1419">
        <f t="shared" si="136"/>
        <v>2013</v>
      </c>
      <c r="V1419" s="18">
        <f t="shared" si="137"/>
        <v>30</v>
      </c>
    </row>
    <row r="1420" spans="1:22" ht="45" x14ac:dyDescent="0.25">
      <c r="A1420">
        <v>1855</v>
      </c>
      <c r="B1420" s="3" t="s">
        <v>1856</v>
      </c>
      <c r="C1420" s="3" t="s">
        <v>5965</v>
      </c>
      <c r="D1420" s="6">
        <v>8750</v>
      </c>
      <c r="E1420" s="8">
        <v>13480.16</v>
      </c>
      <c r="F1420" t="s">
        <v>8218</v>
      </c>
      <c r="G1420" t="s">
        <v>8228</v>
      </c>
      <c r="H1420" t="s">
        <v>8250</v>
      </c>
      <c r="I1420">
        <v>1389012940</v>
      </c>
      <c r="J1420">
        <v>1385124940</v>
      </c>
      <c r="K1420" t="b">
        <v>0</v>
      </c>
      <c r="L1420">
        <v>191</v>
      </c>
      <c r="M1420" t="b">
        <v>1</v>
      </c>
      <c r="N1420" t="s">
        <v>8274</v>
      </c>
      <c r="O1420" t="s">
        <v>8323</v>
      </c>
      <c r="P1420" t="s">
        <v>8324</v>
      </c>
      <c r="Q1420">
        <f t="shared" si="133"/>
        <v>154</v>
      </c>
      <c r="R1420">
        <f t="shared" si="132"/>
        <v>70.58</v>
      </c>
      <c r="S1420" s="12">
        <f t="shared" si="134"/>
        <v>41600.538657407407</v>
      </c>
      <c r="T1420" s="12">
        <f t="shared" si="135"/>
        <v>41645.538657407407</v>
      </c>
      <c r="U1420">
        <f t="shared" si="136"/>
        <v>2013</v>
      </c>
      <c r="V1420" s="18">
        <f t="shared" si="137"/>
        <v>45</v>
      </c>
    </row>
    <row r="1421" spans="1:22" ht="60" x14ac:dyDescent="0.25">
      <c r="A1421">
        <v>1856</v>
      </c>
      <c r="B1421" s="3" t="s">
        <v>1857</v>
      </c>
      <c r="C1421" s="3" t="s">
        <v>5966</v>
      </c>
      <c r="D1421" s="6">
        <v>2000</v>
      </c>
      <c r="E1421" s="8">
        <v>2025</v>
      </c>
      <c r="F1421" t="s">
        <v>8218</v>
      </c>
      <c r="G1421" t="s">
        <v>8223</v>
      </c>
      <c r="H1421" t="s">
        <v>8245</v>
      </c>
      <c r="I1421">
        <v>1405715472</v>
      </c>
      <c r="J1421">
        <v>1403901072</v>
      </c>
      <c r="K1421" t="b">
        <v>0</v>
      </c>
      <c r="L1421">
        <v>38</v>
      </c>
      <c r="M1421" t="b">
        <v>1</v>
      </c>
      <c r="N1421" t="s">
        <v>8274</v>
      </c>
      <c r="O1421" t="s">
        <v>8323</v>
      </c>
      <c r="P1421" t="s">
        <v>8324</v>
      </c>
      <c r="Q1421">
        <f t="shared" si="133"/>
        <v>101</v>
      </c>
      <c r="R1421">
        <f t="shared" si="132"/>
        <v>53.29</v>
      </c>
      <c r="S1421" s="12">
        <f t="shared" si="134"/>
        <v>41817.854999999996</v>
      </c>
      <c r="T1421" s="12">
        <f t="shared" si="135"/>
        <v>41838.854999999996</v>
      </c>
      <c r="U1421">
        <f t="shared" si="136"/>
        <v>2014</v>
      </c>
      <c r="V1421" s="18">
        <f t="shared" si="137"/>
        <v>21</v>
      </c>
    </row>
    <row r="1422" spans="1:22" ht="45" x14ac:dyDescent="0.25">
      <c r="A1422">
        <v>1857</v>
      </c>
      <c r="B1422" s="3" t="s">
        <v>1858</v>
      </c>
      <c r="C1422" s="3" t="s">
        <v>5967</v>
      </c>
      <c r="D1422" s="6">
        <v>3000</v>
      </c>
      <c r="E1422" s="8">
        <v>3000</v>
      </c>
      <c r="F1422" t="s">
        <v>8218</v>
      </c>
      <c r="G1422" t="s">
        <v>8223</v>
      </c>
      <c r="H1422" t="s">
        <v>8245</v>
      </c>
      <c r="I1422">
        <v>1410546413</v>
      </c>
      <c r="J1422">
        <v>1407954413</v>
      </c>
      <c r="K1422" t="b">
        <v>0</v>
      </c>
      <c r="L1422">
        <v>22</v>
      </c>
      <c r="M1422" t="b">
        <v>1</v>
      </c>
      <c r="N1422" t="s">
        <v>8274</v>
      </c>
      <c r="O1422" t="s">
        <v>8323</v>
      </c>
      <c r="P1422" t="s">
        <v>8324</v>
      </c>
      <c r="Q1422">
        <f t="shared" si="133"/>
        <v>100</v>
      </c>
      <c r="R1422">
        <f t="shared" si="132"/>
        <v>136.36000000000001</v>
      </c>
      <c r="S1422" s="12">
        <f t="shared" si="134"/>
        <v>41864.76866898148</v>
      </c>
      <c r="T1422" s="12">
        <f t="shared" si="135"/>
        <v>41894.76866898148</v>
      </c>
      <c r="U1422">
        <f t="shared" si="136"/>
        <v>2014</v>
      </c>
      <c r="V1422" s="18">
        <f t="shared" si="137"/>
        <v>30</v>
      </c>
    </row>
    <row r="1423" spans="1:22" ht="60" x14ac:dyDescent="0.25">
      <c r="A1423">
        <v>1858</v>
      </c>
      <c r="B1423" s="3" t="s">
        <v>1859</v>
      </c>
      <c r="C1423" s="3" t="s">
        <v>5968</v>
      </c>
      <c r="D1423" s="6">
        <v>5555.55</v>
      </c>
      <c r="E1423" s="8">
        <v>6041.55</v>
      </c>
      <c r="F1423" t="s">
        <v>8218</v>
      </c>
      <c r="G1423" t="s">
        <v>8223</v>
      </c>
      <c r="H1423" t="s">
        <v>8245</v>
      </c>
      <c r="I1423">
        <v>1324014521</v>
      </c>
      <c r="J1423">
        <v>1318826921</v>
      </c>
      <c r="K1423" t="b">
        <v>0</v>
      </c>
      <c r="L1423">
        <v>149</v>
      </c>
      <c r="M1423" t="b">
        <v>1</v>
      </c>
      <c r="N1423" t="s">
        <v>8274</v>
      </c>
      <c r="O1423" t="s">
        <v>8323</v>
      </c>
      <c r="P1423" t="s">
        <v>8324</v>
      </c>
      <c r="Q1423">
        <f t="shared" si="133"/>
        <v>109</v>
      </c>
      <c r="R1423">
        <f t="shared" si="132"/>
        <v>40.549999999999997</v>
      </c>
      <c r="S1423" s="12">
        <f t="shared" si="134"/>
        <v>40833.200474537036</v>
      </c>
      <c r="T1423" s="12">
        <f t="shared" si="135"/>
        <v>40893.242141203707</v>
      </c>
      <c r="U1423">
        <f t="shared" si="136"/>
        <v>2011</v>
      </c>
      <c r="V1423" s="18">
        <f t="shared" si="137"/>
        <v>60.041666666666664</v>
      </c>
    </row>
    <row r="1424" spans="1:22" ht="30" x14ac:dyDescent="0.25">
      <c r="A1424">
        <v>1859</v>
      </c>
      <c r="B1424" s="3" t="s">
        <v>1860</v>
      </c>
      <c r="C1424" s="3" t="s">
        <v>5969</v>
      </c>
      <c r="D1424" s="6">
        <v>3000</v>
      </c>
      <c r="E1424" s="8">
        <v>3955</v>
      </c>
      <c r="F1424" t="s">
        <v>8218</v>
      </c>
      <c r="G1424" t="s">
        <v>8223</v>
      </c>
      <c r="H1424" t="s">
        <v>8245</v>
      </c>
      <c r="I1424">
        <v>1316716129</v>
      </c>
      <c r="J1424">
        <v>1314124129</v>
      </c>
      <c r="K1424" t="b">
        <v>0</v>
      </c>
      <c r="L1424">
        <v>56</v>
      </c>
      <c r="M1424" t="b">
        <v>1</v>
      </c>
      <c r="N1424" t="s">
        <v>8274</v>
      </c>
      <c r="O1424" t="s">
        <v>8323</v>
      </c>
      <c r="P1424" t="s">
        <v>8324</v>
      </c>
      <c r="Q1424">
        <f t="shared" si="133"/>
        <v>132</v>
      </c>
      <c r="R1424">
        <f t="shared" si="132"/>
        <v>70.63</v>
      </c>
      <c r="S1424" s="12">
        <f t="shared" si="134"/>
        <v>40778.770011574074</v>
      </c>
      <c r="T1424" s="12">
        <f t="shared" si="135"/>
        <v>40808.770011574074</v>
      </c>
      <c r="U1424">
        <f t="shared" si="136"/>
        <v>2011</v>
      </c>
      <c r="V1424" s="18">
        <f t="shared" si="137"/>
        <v>30</v>
      </c>
    </row>
    <row r="1425" spans="1:22" ht="45" x14ac:dyDescent="0.25">
      <c r="A1425">
        <v>1860</v>
      </c>
      <c r="B1425" s="3" t="s">
        <v>1861</v>
      </c>
      <c r="C1425" s="3" t="s">
        <v>5970</v>
      </c>
      <c r="D1425" s="6">
        <v>750</v>
      </c>
      <c r="E1425" s="8">
        <v>1001</v>
      </c>
      <c r="F1425" t="s">
        <v>8218</v>
      </c>
      <c r="G1425" t="s">
        <v>8223</v>
      </c>
      <c r="H1425" t="s">
        <v>8245</v>
      </c>
      <c r="I1425">
        <v>1391706084</v>
      </c>
      <c r="J1425">
        <v>1389891684</v>
      </c>
      <c r="K1425" t="b">
        <v>0</v>
      </c>
      <c r="L1425">
        <v>19</v>
      </c>
      <c r="M1425" t="b">
        <v>1</v>
      </c>
      <c r="N1425" t="s">
        <v>8274</v>
      </c>
      <c r="O1425" t="s">
        <v>8323</v>
      </c>
      <c r="P1425" t="s">
        <v>8324</v>
      </c>
      <c r="Q1425">
        <f t="shared" si="133"/>
        <v>133</v>
      </c>
      <c r="R1425">
        <f t="shared" si="132"/>
        <v>52.68</v>
      </c>
      <c r="S1425" s="12">
        <f t="shared" si="134"/>
        <v>41655.709305555552</v>
      </c>
      <c r="T1425" s="12">
        <f t="shared" si="135"/>
        <v>41676.709305555552</v>
      </c>
      <c r="U1425">
        <f t="shared" si="136"/>
        <v>2014</v>
      </c>
      <c r="V1425" s="18">
        <f t="shared" si="137"/>
        <v>21</v>
      </c>
    </row>
    <row r="1426" spans="1:22" ht="45" x14ac:dyDescent="0.25">
      <c r="A1426">
        <v>1881</v>
      </c>
      <c r="B1426" s="3" t="s">
        <v>1882</v>
      </c>
      <c r="C1426" s="3" t="s">
        <v>5991</v>
      </c>
      <c r="D1426" s="6">
        <v>2000</v>
      </c>
      <c r="E1426" s="8">
        <v>3453.69</v>
      </c>
      <c r="F1426" t="s">
        <v>8218</v>
      </c>
      <c r="G1426" t="s">
        <v>8223</v>
      </c>
      <c r="H1426" t="s">
        <v>8245</v>
      </c>
      <c r="I1426">
        <v>1425955189</v>
      </c>
      <c r="J1426">
        <v>1423366789</v>
      </c>
      <c r="K1426" t="b">
        <v>0</v>
      </c>
      <c r="L1426">
        <v>70</v>
      </c>
      <c r="M1426" t="b">
        <v>1</v>
      </c>
      <c r="N1426" t="s">
        <v>8277</v>
      </c>
      <c r="O1426" t="s">
        <v>8323</v>
      </c>
      <c r="P1426" t="s">
        <v>8327</v>
      </c>
      <c r="Q1426">
        <f t="shared" si="133"/>
        <v>173</v>
      </c>
      <c r="R1426">
        <f t="shared" si="132"/>
        <v>49.34</v>
      </c>
      <c r="S1426" s="12">
        <f t="shared" si="134"/>
        <v>42043.152650462958</v>
      </c>
      <c r="T1426" s="12">
        <f t="shared" si="135"/>
        <v>42073.110983796301</v>
      </c>
      <c r="U1426">
        <f t="shared" si="136"/>
        <v>2015</v>
      </c>
      <c r="V1426" s="18">
        <f t="shared" si="137"/>
        <v>29.958333333333332</v>
      </c>
    </row>
    <row r="1427" spans="1:22" ht="60" x14ac:dyDescent="0.25">
      <c r="A1427">
        <v>1882</v>
      </c>
      <c r="B1427" s="3" t="s">
        <v>1883</v>
      </c>
      <c r="C1427" s="3" t="s">
        <v>5992</v>
      </c>
      <c r="D1427" s="6">
        <v>3350</v>
      </c>
      <c r="E1427" s="8">
        <v>3380</v>
      </c>
      <c r="F1427" t="s">
        <v>8218</v>
      </c>
      <c r="G1427" t="s">
        <v>8223</v>
      </c>
      <c r="H1427" t="s">
        <v>8245</v>
      </c>
      <c r="I1427">
        <v>1341964080</v>
      </c>
      <c r="J1427">
        <v>1339109212</v>
      </c>
      <c r="K1427" t="b">
        <v>0</v>
      </c>
      <c r="L1427">
        <v>81</v>
      </c>
      <c r="M1427" t="b">
        <v>1</v>
      </c>
      <c r="N1427" t="s">
        <v>8277</v>
      </c>
      <c r="O1427" t="s">
        <v>8323</v>
      </c>
      <c r="P1427" t="s">
        <v>8327</v>
      </c>
      <c r="Q1427">
        <f t="shared" si="133"/>
        <v>101</v>
      </c>
      <c r="R1427">
        <f t="shared" si="132"/>
        <v>41.73</v>
      </c>
      <c r="S1427" s="12">
        <f t="shared" si="134"/>
        <v>41067.949212962965</v>
      </c>
      <c r="T1427" s="12">
        <f t="shared" si="135"/>
        <v>41100.991666666669</v>
      </c>
      <c r="U1427">
        <f t="shared" si="136"/>
        <v>2012</v>
      </c>
      <c r="V1427" s="18">
        <f t="shared" si="137"/>
        <v>33.042453703703707</v>
      </c>
    </row>
    <row r="1428" spans="1:22" ht="45" x14ac:dyDescent="0.25">
      <c r="A1428">
        <v>1883</v>
      </c>
      <c r="B1428" s="3" t="s">
        <v>1884</v>
      </c>
      <c r="C1428" s="3" t="s">
        <v>5993</v>
      </c>
      <c r="D1428" s="6">
        <v>999</v>
      </c>
      <c r="E1428" s="8">
        <v>1047</v>
      </c>
      <c r="F1428" t="s">
        <v>8218</v>
      </c>
      <c r="G1428" t="s">
        <v>8223</v>
      </c>
      <c r="H1428" t="s">
        <v>8245</v>
      </c>
      <c r="I1428">
        <v>1333921508</v>
      </c>
      <c r="J1428">
        <v>1331333108</v>
      </c>
      <c r="K1428" t="b">
        <v>0</v>
      </c>
      <c r="L1428">
        <v>32</v>
      </c>
      <c r="M1428" t="b">
        <v>1</v>
      </c>
      <c r="N1428" t="s">
        <v>8277</v>
      </c>
      <c r="O1428" t="s">
        <v>8323</v>
      </c>
      <c r="P1428" t="s">
        <v>8327</v>
      </c>
      <c r="Q1428">
        <f t="shared" si="133"/>
        <v>105</v>
      </c>
      <c r="R1428">
        <f t="shared" si="132"/>
        <v>32.72</v>
      </c>
      <c r="S1428" s="12">
        <f t="shared" si="134"/>
        <v>40977.948009259257</v>
      </c>
      <c r="T1428" s="12">
        <f t="shared" si="135"/>
        <v>41007.906342592592</v>
      </c>
      <c r="U1428">
        <f t="shared" si="136"/>
        <v>2012</v>
      </c>
      <c r="V1428" s="18">
        <f t="shared" si="137"/>
        <v>29.958333333333332</v>
      </c>
    </row>
    <row r="1429" spans="1:22" ht="60" x14ac:dyDescent="0.25">
      <c r="A1429">
        <v>1884</v>
      </c>
      <c r="B1429" s="3" t="s">
        <v>1885</v>
      </c>
      <c r="C1429" s="3" t="s">
        <v>5994</v>
      </c>
      <c r="D1429" s="6">
        <v>1000</v>
      </c>
      <c r="E1429" s="8">
        <v>1351</v>
      </c>
      <c r="F1429" t="s">
        <v>8218</v>
      </c>
      <c r="G1429" t="s">
        <v>8223</v>
      </c>
      <c r="H1429" t="s">
        <v>8245</v>
      </c>
      <c r="I1429">
        <v>1354017600</v>
      </c>
      <c r="J1429">
        <v>1350967535</v>
      </c>
      <c r="K1429" t="b">
        <v>0</v>
      </c>
      <c r="L1429">
        <v>26</v>
      </c>
      <c r="M1429" t="b">
        <v>1</v>
      </c>
      <c r="N1429" t="s">
        <v>8277</v>
      </c>
      <c r="O1429" t="s">
        <v>8323</v>
      </c>
      <c r="P1429" t="s">
        <v>8327</v>
      </c>
      <c r="Q1429">
        <f t="shared" si="133"/>
        <v>135</v>
      </c>
      <c r="R1429">
        <f t="shared" si="132"/>
        <v>51.96</v>
      </c>
      <c r="S1429" s="12">
        <f t="shared" si="134"/>
        <v>41205.198321759257</v>
      </c>
      <c r="T1429" s="12">
        <f t="shared" si="135"/>
        <v>41240.5</v>
      </c>
      <c r="U1429">
        <f t="shared" si="136"/>
        <v>2012</v>
      </c>
      <c r="V1429" s="18">
        <f t="shared" si="137"/>
        <v>35.301678240740735</v>
      </c>
    </row>
    <row r="1430" spans="1:22" ht="45" x14ac:dyDescent="0.25">
      <c r="A1430">
        <v>1885</v>
      </c>
      <c r="B1430" s="3" t="s">
        <v>1886</v>
      </c>
      <c r="C1430" s="3" t="s">
        <v>5995</v>
      </c>
      <c r="D1430" s="6">
        <v>4575</v>
      </c>
      <c r="E1430" s="8">
        <v>5322</v>
      </c>
      <c r="F1430" t="s">
        <v>8218</v>
      </c>
      <c r="G1430" t="s">
        <v>8223</v>
      </c>
      <c r="H1430" t="s">
        <v>8245</v>
      </c>
      <c r="I1430">
        <v>1344636000</v>
      </c>
      <c r="J1430">
        <v>1341800110</v>
      </c>
      <c r="K1430" t="b">
        <v>0</v>
      </c>
      <c r="L1430">
        <v>105</v>
      </c>
      <c r="M1430" t="b">
        <v>1</v>
      </c>
      <c r="N1430" t="s">
        <v>8277</v>
      </c>
      <c r="O1430" t="s">
        <v>8323</v>
      </c>
      <c r="P1430" t="s">
        <v>8327</v>
      </c>
      <c r="Q1430">
        <f t="shared" si="133"/>
        <v>116</v>
      </c>
      <c r="R1430">
        <f t="shared" si="132"/>
        <v>50.69</v>
      </c>
      <c r="S1430" s="12">
        <f t="shared" si="134"/>
        <v>41099.093865740739</v>
      </c>
      <c r="T1430" s="12">
        <f t="shared" si="135"/>
        <v>41131.916666666664</v>
      </c>
      <c r="U1430">
        <f t="shared" si="136"/>
        <v>2012</v>
      </c>
      <c r="V1430" s="18">
        <f t="shared" si="137"/>
        <v>32.822800925925925</v>
      </c>
    </row>
    <row r="1431" spans="1:22" ht="45" x14ac:dyDescent="0.25">
      <c r="A1431">
        <v>1886</v>
      </c>
      <c r="B1431" s="3" t="s">
        <v>1887</v>
      </c>
      <c r="C1431" s="3" t="s">
        <v>5996</v>
      </c>
      <c r="D1431" s="6">
        <v>1200</v>
      </c>
      <c r="E1431" s="8">
        <v>1225</v>
      </c>
      <c r="F1431" t="s">
        <v>8218</v>
      </c>
      <c r="G1431" t="s">
        <v>8223</v>
      </c>
      <c r="H1431" t="s">
        <v>8245</v>
      </c>
      <c r="I1431">
        <v>1415832338</v>
      </c>
      <c r="J1431">
        <v>1413236738</v>
      </c>
      <c r="K1431" t="b">
        <v>0</v>
      </c>
      <c r="L1431">
        <v>29</v>
      </c>
      <c r="M1431" t="b">
        <v>1</v>
      </c>
      <c r="N1431" t="s">
        <v>8277</v>
      </c>
      <c r="O1431" t="s">
        <v>8323</v>
      </c>
      <c r="P1431" t="s">
        <v>8327</v>
      </c>
      <c r="Q1431">
        <f t="shared" si="133"/>
        <v>102</v>
      </c>
      <c r="R1431">
        <f t="shared" si="132"/>
        <v>42.24</v>
      </c>
      <c r="S1431" s="12">
        <f t="shared" si="134"/>
        <v>41925.906689814816</v>
      </c>
      <c r="T1431" s="12">
        <f t="shared" si="135"/>
        <v>41955.94835648148</v>
      </c>
      <c r="U1431">
        <f t="shared" si="136"/>
        <v>2014</v>
      </c>
      <c r="V1431" s="18">
        <f t="shared" si="137"/>
        <v>30.041666666666668</v>
      </c>
    </row>
    <row r="1432" spans="1:22" ht="60" x14ac:dyDescent="0.25">
      <c r="A1432">
        <v>1887</v>
      </c>
      <c r="B1432" s="3" t="s">
        <v>1888</v>
      </c>
      <c r="C1432" s="3" t="s">
        <v>5997</v>
      </c>
      <c r="D1432" s="6">
        <v>3000</v>
      </c>
      <c r="E1432" s="8">
        <v>3335</v>
      </c>
      <c r="F1432" t="s">
        <v>8218</v>
      </c>
      <c r="G1432" t="s">
        <v>8226</v>
      </c>
      <c r="H1432" t="s">
        <v>8248</v>
      </c>
      <c r="I1432">
        <v>1449178200</v>
      </c>
      <c r="J1432">
        <v>1447614732</v>
      </c>
      <c r="K1432" t="b">
        <v>0</v>
      </c>
      <c r="L1432">
        <v>8</v>
      </c>
      <c r="M1432" t="b">
        <v>1</v>
      </c>
      <c r="N1432" t="s">
        <v>8277</v>
      </c>
      <c r="O1432" t="s">
        <v>8323</v>
      </c>
      <c r="P1432" t="s">
        <v>8327</v>
      </c>
      <c r="Q1432">
        <f t="shared" si="133"/>
        <v>111</v>
      </c>
      <c r="R1432">
        <f t="shared" si="132"/>
        <v>416.88</v>
      </c>
      <c r="S1432" s="12">
        <f t="shared" si="134"/>
        <v>42323.800138888888</v>
      </c>
      <c r="T1432" s="12">
        <f t="shared" si="135"/>
        <v>42341.895833333328</v>
      </c>
      <c r="U1432">
        <f t="shared" si="136"/>
        <v>2015</v>
      </c>
      <c r="V1432" s="18">
        <f t="shared" si="137"/>
        <v>18.095694444444444</v>
      </c>
    </row>
    <row r="1433" spans="1:22" ht="60" x14ac:dyDescent="0.25">
      <c r="A1433">
        <v>1888</v>
      </c>
      <c r="B1433" s="3" t="s">
        <v>1889</v>
      </c>
      <c r="C1433" s="3" t="s">
        <v>5998</v>
      </c>
      <c r="D1433" s="6">
        <v>2500</v>
      </c>
      <c r="E1433" s="8">
        <v>4152</v>
      </c>
      <c r="F1433" t="s">
        <v>8218</v>
      </c>
      <c r="G1433" t="s">
        <v>8223</v>
      </c>
      <c r="H1433" t="s">
        <v>8245</v>
      </c>
      <c r="I1433">
        <v>1275368340</v>
      </c>
      <c r="J1433">
        <v>1272692732</v>
      </c>
      <c r="K1433" t="b">
        <v>0</v>
      </c>
      <c r="L1433">
        <v>89</v>
      </c>
      <c r="M1433" t="b">
        <v>1</v>
      </c>
      <c r="N1433" t="s">
        <v>8277</v>
      </c>
      <c r="O1433" t="s">
        <v>8323</v>
      </c>
      <c r="P1433" t="s">
        <v>8327</v>
      </c>
      <c r="Q1433">
        <f t="shared" si="133"/>
        <v>166</v>
      </c>
      <c r="R1433">
        <f t="shared" si="132"/>
        <v>46.65</v>
      </c>
      <c r="S1433" s="12">
        <f t="shared" si="134"/>
        <v>40299.239953703705</v>
      </c>
      <c r="T1433" s="12">
        <f t="shared" si="135"/>
        <v>40330.207638888889</v>
      </c>
      <c r="U1433">
        <f t="shared" si="136"/>
        <v>2010</v>
      </c>
      <c r="V1433" s="18">
        <f t="shared" si="137"/>
        <v>30.967685185185186</v>
      </c>
    </row>
    <row r="1434" spans="1:22" ht="60" x14ac:dyDescent="0.25">
      <c r="A1434">
        <v>1889</v>
      </c>
      <c r="B1434" s="3" t="s">
        <v>1890</v>
      </c>
      <c r="C1434" s="3" t="s">
        <v>5999</v>
      </c>
      <c r="D1434" s="6">
        <v>2000</v>
      </c>
      <c r="E1434" s="8">
        <v>2132</v>
      </c>
      <c r="F1434" t="s">
        <v>8218</v>
      </c>
      <c r="G1434" t="s">
        <v>8223</v>
      </c>
      <c r="H1434" t="s">
        <v>8245</v>
      </c>
      <c r="I1434">
        <v>1363024946</v>
      </c>
      <c r="J1434">
        <v>1359140546</v>
      </c>
      <c r="K1434" t="b">
        <v>0</v>
      </c>
      <c r="L1434">
        <v>44</v>
      </c>
      <c r="M1434" t="b">
        <v>1</v>
      </c>
      <c r="N1434" t="s">
        <v>8277</v>
      </c>
      <c r="O1434" t="s">
        <v>8323</v>
      </c>
      <c r="P1434" t="s">
        <v>8327</v>
      </c>
      <c r="Q1434">
        <f t="shared" si="133"/>
        <v>107</v>
      </c>
      <c r="R1434">
        <f t="shared" si="132"/>
        <v>48.45</v>
      </c>
      <c r="S1434" s="12">
        <f t="shared" si="134"/>
        <v>41299.793356481481</v>
      </c>
      <c r="T1434" s="12">
        <f t="shared" si="135"/>
        <v>41344.751689814817</v>
      </c>
      <c r="U1434">
        <f t="shared" si="136"/>
        <v>2013</v>
      </c>
      <c r="V1434" s="18">
        <f t="shared" si="137"/>
        <v>44.958333333333336</v>
      </c>
    </row>
    <row r="1435" spans="1:22" ht="45" x14ac:dyDescent="0.25">
      <c r="A1435">
        <v>1890</v>
      </c>
      <c r="B1435" s="3" t="s">
        <v>1891</v>
      </c>
      <c r="C1435" s="3" t="s">
        <v>6000</v>
      </c>
      <c r="D1435" s="6">
        <v>12000</v>
      </c>
      <c r="E1435" s="8">
        <v>17350.13</v>
      </c>
      <c r="F1435" t="s">
        <v>8218</v>
      </c>
      <c r="G1435" t="s">
        <v>8223</v>
      </c>
      <c r="H1435" t="s">
        <v>8245</v>
      </c>
      <c r="I1435">
        <v>1355597528</v>
      </c>
      <c r="J1435">
        <v>1353005528</v>
      </c>
      <c r="K1435" t="b">
        <v>0</v>
      </c>
      <c r="L1435">
        <v>246</v>
      </c>
      <c r="M1435" t="b">
        <v>1</v>
      </c>
      <c r="N1435" t="s">
        <v>8277</v>
      </c>
      <c r="O1435" t="s">
        <v>8323</v>
      </c>
      <c r="P1435" t="s">
        <v>8327</v>
      </c>
      <c r="Q1435">
        <f t="shared" si="133"/>
        <v>145</v>
      </c>
      <c r="R1435">
        <f t="shared" si="132"/>
        <v>70.53</v>
      </c>
      <c r="S1435" s="12">
        <f t="shared" si="134"/>
        <v>41228.786203703705</v>
      </c>
      <c r="T1435" s="12">
        <f t="shared" si="135"/>
        <v>41258.786203703705</v>
      </c>
      <c r="U1435">
        <f t="shared" si="136"/>
        <v>2012</v>
      </c>
      <c r="V1435" s="18">
        <f t="shared" si="137"/>
        <v>30</v>
      </c>
    </row>
    <row r="1436" spans="1:22" ht="60" x14ac:dyDescent="0.25">
      <c r="A1436">
        <v>1891</v>
      </c>
      <c r="B1436" s="3" t="s">
        <v>1892</v>
      </c>
      <c r="C1436" s="3" t="s">
        <v>6001</v>
      </c>
      <c r="D1436" s="6">
        <v>10000</v>
      </c>
      <c r="E1436" s="8">
        <v>10555</v>
      </c>
      <c r="F1436" t="s">
        <v>8218</v>
      </c>
      <c r="G1436" t="s">
        <v>8223</v>
      </c>
      <c r="H1436" t="s">
        <v>8245</v>
      </c>
      <c r="I1436">
        <v>1279778400</v>
      </c>
      <c r="J1436">
        <v>1275851354</v>
      </c>
      <c r="K1436" t="b">
        <v>0</v>
      </c>
      <c r="L1436">
        <v>120</v>
      </c>
      <c r="M1436" t="b">
        <v>1</v>
      </c>
      <c r="N1436" t="s">
        <v>8277</v>
      </c>
      <c r="O1436" t="s">
        <v>8323</v>
      </c>
      <c r="P1436" t="s">
        <v>8327</v>
      </c>
      <c r="Q1436">
        <f t="shared" si="133"/>
        <v>106</v>
      </c>
      <c r="R1436">
        <f t="shared" si="132"/>
        <v>87.96</v>
      </c>
      <c r="S1436" s="12">
        <f t="shared" si="134"/>
        <v>40335.798078703701</v>
      </c>
      <c r="T1436" s="12">
        <f t="shared" si="135"/>
        <v>40381.25</v>
      </c>
      <c r="U1436">
        <f t="shared" si="136"/>
        <v>2010</v>
      </c>
      <c r="V1436" s="18">
        <f t="shared" si="137"/>
        <v>45.451921296296298</v>
      </c>
    </row>
    <row r="1437" spans="1:22" ht="45" x14ac:dyDescent="0.25">
      <c r="A1437">
        <v>1892</v>
      </c>
      <c r="B1437" s="3" t="s">
        <v>1893</v>
      </c>
      <c r="C1437" s="3" t="s">
        <v>6002</v>
      </c>
      <c r="D1437" s="6">
        <v>500</v>
      </c>
      <c r="E1437" s="8">
        <v>683</v>
      </c>
      <c r="F1437" t="s">
        <v>8218</v>
      </c>
      <c r="G1437" t="s">
        <v>8223</v>
      </c>
      <c r="H1437" t="s">
        <v>8245</v>
      </c>
      <c r="I1437">
        <v>1307459881</v>
      </c>
      <c r="J1437">
        <v>1304867881</v>
      </c>
      <c r="K1437" t="b">
        <v>0</v>
      </c>
      <c r="L1437">
        <v>26</v>
      </c>
      <c r="M1437" t="b">
        <v>1</v>
      </c>
      <c r="N1437" t="s">
        <v>8277</v>
      </c>
      <c r="O1437" t="s">
        <v>8323</v>
      </c>
      <c r="P1437" t="s">
        <v>8327</v>
      </c>
      <c r="Q1437">
        <f t="shared" si="133"/>
        <v>137</v>
      </c>
      <c r="R1437">
        <f t="shared" si="132"/>
        <v>26.27</v>
      </c>
      <c r="S1437" s="12">
        <f t="shared" si="134"/>
        <v>40671.637511574074</v>
      </c>
      <c r="T1437" s="12">
        <f t="shared" si="135"/>
        <v>40701.637511574074</v>
      </c>
      <c r="U1437">
        <f t="shared" si="136"/>
        <v>2011</v>
      </c>
      <c r="V1437" s="18">
        <f t="shared" si="137"/>
        <v>30</v>
      </c>
    </row>
    <row r="1438" spans="1:22" ht="45" x14ac:dyDescent="0.25">
      <c r="A1438">
        <v>1893</v>
      </c>
      <c r="B1438" s="3" t="s">
        <v>1894</v>
      </c>
      <c r="C1438" s="3" t="s">
        <v>6003</v>
      </c>
      <c r="D1438" s="6">
        <v>2500</v>
      </c>
      <c r="E1438" s="8">
        <v>2600</v>
      </c>
      <c r="F1438" t="s">
        <v>8218</v>
      </c>
      <c r="G1438" t="s">
        <v>8223</v>
      </c>
      <c r="H1438" t="s">
        <v>8245</v>
      </c>
      <c r="I1438">
        <v>1302926340</v>
      </c>
      <c r="J1438">
        <v>1301524585</v>
      </c>
      <c r="K1438" t="b">
        <v>0</v>
      </c>
      <c r="L1438">
        <v>45</v>
      </c>
      <c r="M1438" t="b">
        <v>1</v>
      </c>
      <c r="N1438" t="s">
        <v>8277</v>
      </c>
      <c r="O1438" t="s">
        <v>8323</v>
      </c>
      <c r="P1438" t="s">
        <v>8327</v>
      </c>
      <c r="Q1438">
        <f t="shared" si="133"/>
        <v>104</v>
      </c>
      <c r="R1438">
        <f t="shared" si="132"/>
        <v>57.78</v>
      </c>
      <c r="S1438" s="12">
        <f t="shared" si="134"/>
        <v>40632.94195601852</v>
      </c>
      <c r="T1438" s="12">
        <f t="shared" si="135"/>
        <v>40649.165972222225</v>
      </c>
      <c r="U1438">
        <f t="shared" si="136"/>
        <v>2011</v>
      </c>
      <c r="V1438" s="18">
        <f t="shared" si="137"/>
        <v>16.224016203703702</v>
      </c>
    </row>
    <row r="1439" spans="1:22" ht="30" x14ac:dyDescent="0.25">
      <c r="A1439">
        <v>1894</v>
      </c>
      <c r="B1439" s="3" t="s">
        <v>1895</v>
      </c>
      <c r="C1439" s="3" t="s">
        <v>6004</v>
      </c>
      <c r="D1439" s="6">
        <v>1000</v>
      </c>
      <c r="E1439" s="8">
        <v>1145</v>
      </c>
      <c r="F1439" t="s">
        <v>8218</v>
      </c>
      <c r="G1439" t="s">
        <v>8223</v>
      </c>
      <c r="H1439" t="s">
        <v>8245</v>
      </c>
      <c r="I1439">
        <v>1329082983</v>
      </c>
      <c r="J1439">
        <v>1326404583</v>
      </c>
      <c r="K1439" t="b">
        <v>0</v>
      </c>
      <c r="L1439">
        <v>20</v>
      </c>
      <c r="M1439" t="b">
        <v>1</v>
      </c>
      <c r="N1439" t="s">
        <v>8277</v>
      </c>
      <c r="O1439" t="s">
        <v>8323</v>
      </c>
      <c r="P1439" t="s">
        <v>8327</v>
      </c>
      <c r="Q1439">
        <f t="shared" si="133"/>
        <v>115</v>
      </c>
      <c r="R1439">
        <f t="shared" si="132"/>
        <v>57.25</v>
      </c>
      <c r="S1439" s="12">
        <f t="shared" si="134"/>
        <v>40920.904895833337</v>
      </c>
      <c r="T1439" s="12">
        <f t="shared" si="135"/>
        <v>40951.904895833337</v>
      </c>
      <c r="U1439">
        <f t="shared" si="136"/>
        <v>2012</v>
      </c>
      <c r="V1439" s="18">
        <f t="shared" si="137"/>
        <v>31</v>
      </c>
    </row>
    <row r="1440" spans="1:22" ht="60" x14ac:dyDescent="0.25">
      <c r="A1440">
        <v>1895</v>
      </c>
      <c r="B1440" s="3" t="s">
        <v>1896</v>
      </c>
      <c r="C1440" s="3" t="s">
        <v>6005</v>
      </c>
      <c r="D1440" s="6">
        <v>9072</v>
      </c>
      <c r="E1440" s="8">
        <v>9228</v>
      </c>
      <c r="F1440" t="s">
        <v>8218</v>
      </c>
      <c r="G1440" t="s">
        <v>8223</v>
      </c>
      <c r="H1440" t="s">
        <v>8245</v>
      </c>
      <c r="I1440">
        <v>1445363722</v>
      </c>
      <c r="J1440">
        <v>1442771722</v>
      </c>
      <c r="K1440" t="b">
        <v>0</v>
      </c>
      <c r="L1440">
        <v>47</v>
      </c>
      <c r="M1440" t="b">
        <v>1</v>
      </c>
      <c r="N1440" t="s">
        <v>8277</v>
      </c>
      <c r="O1440" t="s">
        <v>8323</v>
      </c>
      <c r="P1440" t="s">
        <v>8327</v>
      </c>
      <c r="Q1440">
        <f t="shared" si="133"/>
        <v>102</v>
      </c>
      <c r="R1440">
        <f t="shared" si="132"/>
        <v>196.34</v>
      </c>
      <c r="S1440" s="12">
        <f t="shared" si="134"/>
        <v>42267.746782407412</v>
      </c>
      <c r="T1440" s="12">
        <f t="shared" si="135"/>
        <v>42297.746782407412</v>
      </c>
      <c r="U1440">
        <f t="shared" si="136"/>
        <v>2015</v>
      </c>
      <c r="V1440" s="18">
        <f t="shared" si="137"/>
        <v>30</v>
      </c>
    </row>
    <row r="1441" spans="1:22" ht="45" x14ac:dyDescent="0.25">
      <c r="A1441">
        <v>1896</v>
      </c>
      <c r="B1441" s="3" t="s">
        <v>1897</v>
      </c>
      <c r="C1441" s="3" t="s">
        <v>6006</v>
      </c>
      <c r="D1441" s="6">
        <v>451</v>
      </c>
      <c r="E1441" s="8">
        <v>559</v>
      </c>
      <c r="F1441" t="s">
        <v>8218</v>
      </c>
      <c r="G1441" t="s">
        <v>8223</v>
      </c>
      <c r="H1441" t="s">
        <v>8245</v>
      </c>
      <c r="I1441">
        <v>1334250165</v>
      </c>
      <c r="J1441">
        <v>1331658165</v>
      </c>
      <c r="K1441" t="b">
        <v>0</v>
      </c>
      <c r="L1441">
        <v>13</v>
      </c>
      <c r="M1441" t="b">
        <v>1</v>
      </c>
      <c r="N1441" t="s">
        <v>8277</v>
      </c>
      <c r="O1441" t="s">
        <v>8323</v>
      </c>
      <c r="P1441" t="s">
        <v>8327</v>
      </c>
      <c r="Q1441">
        <f t="shared" si="133"/>
        <v>124</v>
      </c>
      <c r="R1441">
        <f t="shared" si="132"/>
        <v>43</v>
      </c>
      <c r="S1441" s="12">
        <f t="shared" si="134"/>
        <v>40981.710243055553</v>
      </c>
      <c r="T1441" s="12">
        <f t="shared" si="135"/>
        <v>41011.710243055553</v>
      </c>
      <c r="U1441">
        <f t="shared" si="136"/>
        <v>2012</v>
      </c>
      <c r="V1441" s="18">
        <f t="shared" si="137"/>
        <v>30</v>
      </c>
    </row>
    <row r="1442" spans="1:22" ht="60" x14ac:dyDescent="0.25">
      <c r="A1442">
        <v>1897</v>
      </c>
      <c r="B1442" s="3" t="s">
        <v>1898</v>
      </c>
      <c r="C1442" s="3" t="s">
        <v>6007</v>
      </c>
      <c r="D1442" s="6">
        <v>6350</v>
      </c>
      <c r="E1442" s="8">
        <v>6506</v>
      </c>
      <c r="F1442" t="s">
        <v>8218</v>
      </c>
      <c r="G1442" t="s">
        <v>8223</v>
      </c>
      <c r="H1442" t="s">
        <v>8245</v>
      </c>
      <c r="I1442">
        <v>1393966800</v>
      </c>
      <c r="J1442">
        <v>1392040806</v>
      </c>
      <c r="K1442" t="b">
        <v>0</v>
      </c>
      <c r="L1442">
        <v>183</v>
      </c>
      <c r="M1442" t="b">
        <v>1</v>
      </c>
      <c r="N1442" t="s">
        <v>8277</v>
      </c>
      <c r="O1442" t="s">
        <v>8323</v>
      </c>
      <c r="P1442" t="s">
        <v>8327</v>
      </c>
      <c r="Q1442">
        <f t="shared" si="133"/>
        <v>102</v>
      </c>
      <c r="R1442">
        <f t="shared" si="132"/>
        <v>35.549999999999997</v>
      </c>
      <c r="S1442" s="12">
        <f t="shared" si="134"/>
        <v>41680.583402777782</v>
      </c>
      <c r="T1442" s="12">
        <f t="shared" si="135"/>
        <v>41702.875</v>
      </c>
      <c r="U1442">
        <f t="shared" si="136"/>
        <v>2014</v>
      </c>
      <c r="V1442" s="18">
        <f t="shared" si="137"/>
        <v>22.291597222222222</v>
      </c>
    </row>
    <row r="1443" spans="1:22" ht="45" x14ac:dyDescent="0.25">
      <c r="A1443">
        <v>1898</v>
      </c>
      <c r="B1443" s="3" t="s">
        <v>1899</v>
      </c>
      <c r="C1443" s="3" t="s">
        <v>6008</v>
      </c>
      <c r="D1443" s="6">
        <v>1000</v>
      </c>
      <c r="E1443" s="8">
        <v>1445</v>
      </c>
      <c r="F1443" t="s">
        <v>8218</v>
      </c>
      <c r="G1443" t="s">
        <v>8223</v>
      </c>
      <c r="H1443" t="s">
        <v>8245</v>
      </c>
      <c r="I1443">
        <v>1454349600</v>
      </c>
      <c r="J1443">
        <v>1451277473</v>
      </c>
      <c r="K1443" t="b">
        <v>0</v>
      </c>
      <c r="L1443">
        <v>21</v>
      </c>
      <c r="M1443" t="b">
        <v>1</v>
      </c>
      <c r="N1443" t="s">
        <v>8277</v>
      </c>
      <c r="O1443" t="s">
        <v>8323</v>
      </c>
      <c r="P1443" t="s">
        <v>8327</v>
      </c>
      <c r="Q1443">
        <f t="shared" si="133"/>
        <v>145</v>
      </c>
      <c r="R1443">
        <f t="shared" si="132"/>
        <v>68.81</v>
      </c>
      <c r="S1443" s="12">
        <f t="shared" si="134"/>
        <v>42366.192974537036</v>
      </c>
      <c r="T1443" s="12">
        <f t="shared" si="135"/>
        <v>42401.75</v>
      </c>
      <c r="U1443">
        <f t="shared" si="136"/>
        <v>2015</v>
      </c>
      <c r="V1443" s="18">
        <f t="shared" si="137"/>
        <v>35.557025462962962</v>
      </c>
    </row>
    <row r="1444" spans="1:22" ht="60" x14ac:dyDescent="0.25">
      <c r="A1444">
        <v>1899</v>
      </c>
      <c r="B1444" s="3" t="s">
        <v>1900</v>
      </c>
      <c r="C1444" s="3" t="s">
        <v>6009</v>
      </c>
      <c r="D1444" s="6">
        <v>900</v>
      </c>
      <c r="E1444" s="8">
        <v>1200</v>
      </c>
      <c r="F1444" t="s">
        <v>8218</v>
      </c>
      <c r="G1444" t="s">
        <v>8223</v>
      </c>
      <c r="H1444" t="s">
        <v>8245</v>
      </c>
      <c r="I1444">
        <v>1427319366</v>
      </c>
      <c r="J1444">
        <v>1424730966</v>
      </c>
      <c r="K1444" t="b">
        <v>0</v>
      </c>
      <c r="L1444">
        <v>42</v>
      </c>
      <c r="M1444" t="b">
        <v>1</v>
      </c>
      <c r="N1444" t="s">
        <v>8277</v>
      </c>
      <c r="O1444" t="s">
        <v>8323</v>
      </c>
      <c r="P1444" t="s">
        <v>8327</v>
      </c>
      <c r="Q1444">
        <f t="shared" si="133"/>
        <v>133</v>
      </c>
      <c r="R1444">
        <f t="shared" si="132"/>
        <v>28.57</v>
      </c>
      <c r="S1444" s="12">
        <f t="shared" si="134"/>
        <v>42058.941736111112</v>
      </c>
      <c r="T1444" s="12">
        <f t="shared" si="135"/>
        <v>42088.90006944444</v>
      </c>
      <c r="U1444">
        <f t="shared" si="136"/>
        <v>2015</v>
      </c>
      <c r="V1444" s="18">
        <f t="shared" si="137"/>
        <v>29.958333333333332</v>
      </c>
    </row>
    <row r="1445" spans="1:22" ht="60" x14ac:dyDescent="0.25">
      <c r="A1445">
        <v>1900</v>
      </c>
      <c r="B1445" s="3" t="s">
        <v>1901</v>
      </c>
      <c r="C1445" s="3" t="s">
        <v>6010</v>
      </c>
      <c r="D1445" s="6">
        <v>2500</v>
      </c>
      <c r="E1445" s="8">
        <v>2734.11</v>
      </c>
      <c r="F1445" t="s">
        <v>8218</v>
      </c>
      <c r="G1445" t="s">
        <v>8223</v>
      </c>
      <c r="H1445" t="s">
        <v>8245</v>
      </c>
      <c r="I1445">
        <v>1349517540</v>
      </c>
      <c r="J1445">
        <v>1347137731</v>
      </c>
      <c r="K1445" t="b">
        <v>0</v>
      </c>
      <c r="L1445">
        <v>54</v>
      </c>
      <c r="M1445" t="b">
        <v>1</v>
      </c>
      <c r="N1445" t="s">
        <v>8277</v>
      </c>
      <c r="O1445" t="s">
        <v>8323</v>
      </c>
      <c r="P1445" t="s">
        <v>8327</v>
      </c>
      <c r="Q1445">
        <f t="shared" si="133"/>
        <v>109</v>
      </c>
      <c r="R1445">
        <f t="shared" si="132"/>
        <v>50.63</v>
      </c>
      <c r="S1445" s="12">
        <f t="shared" si="134"/>
        <v>41160.871886574074</v>
      </c>
      <c r="T1445" s="12">
        <f t="shared" si="135"/>
        <v>41188.415972222225</v>
      </c>
      <c r="U1445">
        <f t="shared" si="136"/>
        <v>2012</v>
      </c>
      <c r="V1445" s="18">
        <f t="shared" si="137"/>
        <v>27.544085648148144</v>
      </c>
    </row>
    <row r="1446" spans="1:22" ht="30" x14ac:dyDescent="0.25">
      <c r="A1446">
        <v>1921</v>
      </c>
      <c r="B1446" s="3" t="s">
        <v>1922</v>
      </c>
      <c r="C1446" s="3" t="s">
        <v>6031</v>
      </c>
      <c r="D1446" s="6">
        <v>1500</v>
      </c>
      <c r="E1446" s="8">
        <v>2052</v>
      </c>
      <c r="F1446" t="s">
        <v>8218</v>
      </c>
      <c r="G1446" t="s">
        <v>8223</v>
      </c>
      <c r="H1446" t="s">
        <v>8245</v>
      </c>
      <c r="I1446">
        <v>1342243143</v>
      </c>
      <c r="J1446">
        <v>1339651143</v>
      </c>
      <c r="K1446" t="b">
        <v>0</v>
      </c>
      <c r="L1446">
        <v>38</v>
      </c>
      <c r="M1446" t="b">
        <v>1</v>
      </c>
      <c r="N1446" t="s">
        <v>8277</v>
      </c>
      <c r="O1446" t="s">
        <v>8323</v>
      </c>
      <c r="P1446" t="s">
        <v>8327</v>
      </c>
      <c r="Q1446">
        <f t="shared" si="133"/>
        <v>137</v>
      </c>
      <c r="R1446">
        <f t="shared" si="132"/>
        <v>54</v>
      </c>
      <c r="S1446" s="12">
        <f t="shared" si="134"/>
        <v>41074.221562500003</v>
      </c>
      <c r="T1446" s="12">
        <f t="shared" si="135"/>
        <v>41104.221562500003</v>
      </c>
      <c r="U1446">
        <f t="shared" si="136"/>
        <v>2012</v>
      </c>
      <c r="V1446" s="18">
        <f t="shared" si="137"/>
        <v>30</v>
      </c>
    </row>
    <row r="1447" spans="1:22" ht="45" x14ac:dyDescent="0.25">
      <c r="A1447">
        <v>1922</v>
      </c>
      <c r="B1447" s="3" t="s">
        <v>1923</v>
      </c>
      <c r="C1447" s="3" t="s">
        <v>6032</v>
      </c>
      <c r="D1447" s="6">
        <v>2000</v>
      </c>
      <c r="E1447" s="8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 t="s">
        <v>8323</v>
      </c>
      <c r="P1447" t="s">
        <v>8327</v>
      </c>
      <c r="Q1447">
        <f t="shared" si="133"/>
        <v>116</v>
      </c>
      <c r="R1447">
        <f t="shared" si="132"/>
        <v>36.11</v>
      </c>
      <c r="S1447" s="12">
        <f t="shared" si="134"/>
        <v>41590.255868055552</v>
      </c>
      <c r="T1447" s="12">
        <f t="shared" si="135"/>
        <v>41620.255868055552</v>
      </c>
      <c r="U1447">
        <f t="shared" si="136"/>
        <v>2013</v>
      </c>
      <c r="V1447" s="18">
        <f t="shared" si="137"/>
        <v>30</v>
      </c>
    </row>
    <row r="1448" spans="1:22" ht="45" x14ac:dyDescent="0.25">
      <c r="A1448">
        <v>1923</v>
      </c>
      <c r="B1448" s="3" t="s">
        <v>1924</v>
      </c>
      <c r="C1448" s="3" t="s">
        <v>6033</v>
      </c>
      <c r="D1448" s="6">
        <v>125</v>
      </c>
      <c r="E1448" s="8">
        <v>301</v>
      </c>
      <c r="F1448" t="s">
        <v>8218</v>
      </c>
      <c r="G1448" t="s">
        <v>8223</v>
      </c>
      <c r="H1448" t="s">
        <v>8245</v>
      </c>
      <c r="I1448">
        <v>1317099540</v>
      </c>
      <c r="J1448">
        <v>1313612532</v>
      </c>
      <c r="K1448" t="b">
        <v>0</v>
      </c>
      <c r="L1448">
        <v>13</v>
      </c>
      <c r="M1448" t="b">
        <v>1</v>
      </c>
      <c r="N1448" t="s">
        <v>8277</v>
      </c>
      <c r="O1448" t="s">
        <v>8323</v>
      </c>
      <c r="P1448" t="s">
        <v>8327</v>
      </c>
      <c r="Q1448">
        <f t="shared" si="133"/>
        <v>241</v>
      </c>
      <c r="R1448">
        <f t="shared" si="132"/>
        <v>23.15</v>
      </c>
      <c r="S1448" s="12">
        <f t="shared" si="134"/>
        <v>40772.848749999997</v>
      </c>
      <c r="T1448" s="12">
        <f t="shared" si="135"/>
        <v>40813.207638888889</v>
      </c>
      <c r="U1448">
        <f t="shared" si="136"/>
        <v>2011</v>
      </c>
      <c r="V1448" s="18">
        <f t="shared" si="137"/>
        <v>40.358888888888892</v>
      </c>
    </row>
    <row r="1449" spans="1:22" ht="75" x14ac:dyDescent="0.25">
      <c r="A1449">
        <v>1924</v>
      </c>
      <c r="B1449" s="3" t="s">
        <v>1925</v>
      </c>
      <c r="C1449" s="3" t="s">
        <v>6034</v>
      </c>
      <c r="D1449" s="6">
        <v>3000</v>
      </c>
      <c r="E1449" s="8">
        <v>3432</v>
      </c>
      <c r="F1449" t="s">
        <v>8218</v>
      </c>
      <c r="G1449" t="s">
        <v>8223</v>
      </c>
      <c r="H1449" t="s">
        <v>8245</v>
      </c>
      <c r="I1449">
        <v>1389814380</v>
      </c>
      <c r="J1449">
        <v>1387390555</v>
      </c>
      <c r="K1449" t="b">
        <v>0</v>
      </c>
      <c r="L1449">
        <v>33</v>
      </c>
      <c r="M1449" t="b">
        <v>1</v>
      </c>
      <c r="N1449" t="s">
        <v>8277</v>
      </c>
      <c r="O1449" t="s">
        <v>8323</v>
      </c>
      <c r="P1449" t="s">
        <v>8327</v>
      </c>
      <c r="Q1449">
        <f t="shared" si="133"/>
        <v>114</v>
      </c>
      <c r="R1449">
        <f t="shared" si="132"/>
        <v>104</v>
      </c>
      <c r="S1449" s="12">
        <f t="shared" si="134"/>
        <v>41626.761053240742</v>
      </c>
      <c r="T1449" s="12">
        <f t="shared" si="135"/>
        <v>41654.814583333333</v>
      </c>
      <c r="U1449">
        <f t="shared" si="136"/>
        <v>2013</v>
      </c>
      <c r="V1449" s="18">
        <f t="shared" si="137"/>
        <v>28.053530092592595</v>
      </c>
    </row>
    <row r="1450" spans="1:22" ht="45" x14ac:dyDescent="0.25">
      <c r="A1450">
        <v>1925</v>
      </c>
      <c r="B1450" s="3" t="s">
        <v>1926</v>
      </c>
      <c r="C1450" s="3" t="s">
        <v>6035</v>
      </c>
      <c r="D1450" s="6">
        <v>1500</v>
      </c>
      <c r="E1450" s="8">
        <v>1655</v>
      </c>
      <c r="F1450" t="s">
        <v>8218</v>
      </c>
      <c r="G1450" t="s">
        <v>8223</v>
      </c>
      <c r="H1450" t="s">
        <v>8245</v>
      </c>
      <c r="I1450">
        <v>1381449600</v>
      </c>
      <c r="J1450">
        <v>1379540288</v>
      </c>
      <c r="K1450" t="b">
        <v>0</v>
      </c>
      <c r="L1450">
        <v>52</v>
      </c>
      <c r="M1450" t="b">
        <v>1</v>
      </c>
      <c r="N1450" t="s">
        <v>8277</v>
      </c>
      <c r="O1450" t="s">
        <v>8323</v>
      </c>
      <c r="P1450" t="s">
        <v>8327</v>
      </c>
      <c r="Q1450">
        <f t="shared" si="133"/>
        <v>110</v>
      </c>
      <c r="R1450">
        <f t="shared" si="132"/>
        <v>31.83</v>
      </c>
      <c r="S1450" s="12">
        <f t="shared" si="134"/>
        <v>41535.90148148148</v>
      </c>
      <c r="T1450" s="12">
        <f t="shared" si="135"/>
        <v>41558</v>
      </c>
      <c r="U1450">
        <f t="shared" si="136"/>
        <v>2013</v>
      </c>
      <c r="V1450" s="18">
        <f t="shared" si="137"/>
        <v>22.098518518518517</v>
      </c>
    </row>
    <row r="1451" spans="1:22" ht="60" x14ac:dyDescent="0.25">
      <c r="A1451">
        <v>1926</v>
      </c>
      <c r="B1451" s="3" t="s">
        <v>1927</v>
      </c>
      <c r="C1451" s="3" t="s">
        <v>6036</v>
      </c>
      <c r="D1451" s="6">
        <v>1500</v>
      </c>
      <c r="E1451" s="8">
        <v>2930.69</v>
      </c>
      <c r="F1451" t="s">
        <v>8218</v>
      </c>
      <c r="G1451" t="s">
        <v>8223</v>
      </c>
      <c r="H1451" t="s">
        <v>8245</v>
      </c>
      <c r="I1451">
        <v>1288657560</v>
      </c>
      <c r="J1451">
        <v>1286319256</v>
      </c>
      <c r="K1451" t="b">
        <v>0</v>
      </c>
      <c r="L1451">
        <v>107</v>
      </c>
      <c r="M1451" t="b">
        <v>1</v>
      </c>
      <c r="N1451" t="s">
        <v>8277</v>
      </c>
      <c r="O1451" t="s">
        <v>8323</v>
      </c>
      <c r="P1451" t="s">
        <v>8327</v>
      </c>
      <c r="Q1451">
        <f t="shared" si="133"/>
        <v>195</v>
      </c>
      <c r="R1451">
        <f t="shared" si="132"/>
        <v>27.39</v>
      </c>
      <c r="S1451" s="12">
        <f t="shared" si="134"/>
        <v>40456.954351851848</v>
      </c>
      <c r="T1451" s="12">
        <f t="shared" si="135"/>
        <v>40484.018055555556</v>
      </c>
      <c r="U1451">
        <f t="shared" si="136"/>
        <v>2010</v>
      </c>
      <c r="V1451" s="18">
        <f t="shared" si="137"/>
        <v>27.063703703703698</v>
      </c>
    </row>
    <row r="1452" spans="1:22" x14ac:dyDescent="0.25">
      <c r="A1452">
        <v>1927</v>
      </c>
      <c r="B1452" s="3" t="s">
        <v>1928</v>
      </c>
      <c r="C1452" s="3" t="s">
        <v>6037</v>
      </c>
      <c r="D1452" s="6">
        <v>600</v>
      </c>
      <c r="E1452" s="8">
        <v>620</v>
      </c>
      <c r="F1452" t="s">
        <v>8218</v>
      </c>
      <c r="G1452" t="s">
        <v>8223</v>
      </c>
      <c r="H1452" t="s">
        <v>8245</v>
      </c>
      <c r="I1452">
        <v>1331182740</v>
      </c>
      <c r="J1452">
        <v>1329856839</v>
      </c>
      <c r="K1452" t="b">
        <v>0</v>
      </c>
      <c r="L1452">
        <v>11</v>
      </c>
      <c r="M1452" t="b">
        <v>1</v>
      </c>
      <c r="N1452" t="s">
        <v>8277</v>
      </c>
      <c r="O1452" t="s">
        <v>8323</v>
      </c>
      <c r="P1452" t="s">
        <v>8327</v>
      </c>
      <c r="Q1452">
        <f t="shared" si="133"/>
        <v>103</v>
      </c>
      <c r="R1452">
        <f t="shared" si="132"/>
        <v>56.36</v>
      </c>
      <c r="S1452" s="12">
        <f t="shared" si="134"/>
        <v>40960.861562500002</v>
      </c>
      <c r="T1452" s="12">
        <f t="shared" si="135"/>
        <v>40976.207638888889</v>
      </c>
      <c r="U1452">
        <f t="shared" si="136"/>
        <v>2012</v>
      </c>
      <c r="V1452" s="18">
        <f t="shared" si="137"/>
        <v>15.346076388888887</v>
      </c>
    </row>
    <row r="1453" spans="1:22" ht="30" x14ac:dyDescent="0.25">
      <c r="A1453">
        <v>1928</v>
      </c>
      <c r="B1453" s="3" t="s">
        <v>1929</v>
      </c>
      <c r="C1453" s="3" t="s">
        <v>6038</v>
      </c>
      <c r="D1453" s="6">
        <v>2550</v>
      </c>
      <c r="E1453" s="8">
        <v>2630</v>
      </c>
      <c r="F1453" t="s">
        <v>8218</v>
      </c>
      <c r="G1453" t="s">
        <v>8223</v>
      </c>
      <c r="H1453" t="s">
        <v>8245</v>
      </c>
      <c r="I1453">
        <v>1367940794</v>
      </c>
      <c r="J1453">
        <v>1365348794</v>
      </c>
      <c r="K1453" t="b">
        <v>0</v>
      </c>
      <c r="L1453">
        <v>34</v>
      </c>
      <c r="M1453" t="b">
        <v>1</v>
      </c>
      <c r="N1453" t="s">
        <v>8277</v>
      </c>
      <c r="O1453" t="s">
        <v>8323</v>
      </c>
      <c r="P1453" t="s">
        <v>8327</v>
      </c>
      <c r="Q1453">
        <f t="shared" si="133"/>
        <v>103</v>
      </c>
      <c r="R1453">
        <f t="shared" si="132"/>
        <v>77.349999999999994</v>
      </c>
      <c r="S1453" s="12">
        <f t="shared" si="134"/>
        <v>41371.648078703707</v>
      </c>
      <c r="T1453" s="12">
        <f t="shared" si="135"/>
        <v>41401.648078703707</v>
      </c>
      <c r="U1453">
        <f t="shared" si="136"/>
        <v>2013</v>
      </c>
      <c r="V1453" s="18">
        <f t="shared" si="137"/>
        <v>30</v>
      </c>
    </row>
    <row r="1454" spans="1:22" ht="45" x14ac:dyDescent="0.25">
      <c r="A1454">
        <v>1929</v>
      </c>
      <c r="B1454" s="3" t="s">
        <v>1930</v>
      </c>
      <c r="C1454" s="3" t="s">
        <v>6039</v>
      </c>
      <c r="D1454" s="6">
        <v>3200</v>
      </c>
      <c r="E1454" s="8">
        <v>3210</v>
      </c>
      <c r="F1454" t="s">
        <v>8218</v>
      </c>
      <c r="G1454" t="s">
        <v>8223</v>
      </c>
      <c r="H1454" t="s">
        <v>8245</v>
      </c>
      <c r="I1454">
        <v>1309825866</v>
      </c>
      <c r="J1454">
        <v>1306197066</v>
      </c>
      <c r="K1454" t="b">
        <v>0</v>
      </c>
      <c r="L1454">
        <v>75</v>
      </c>
      <c r="M1454" t="b">
        <v>1</v>
      </c>
      <c r="N1454" t="s">
        <v>8277</v>
      </c>
      <c r="O1454" t="s">
        <v>8323</v>
      </c>
      <c r="P1454" t="s">
        <v>8327</v>
      </c>
      <c r="Q1454">
        <f t="shared" si="133"/>
        <v>100</v>
      </c>
      <c r="R1454">
        <f t="shared" si="132"/>
        <v>42.8</v>
      </c>
      <c r="S1454" s="12">
        <f t="shared" si="134"/>
        <v>40687.021597222221</v>
      </c>
      <c r="T1454" s="12">
        <f t="shared" si="135"/>
        <v>40729.021597222221</v>
      </c>
      <c r="U1454">
        <f t="shared" si="136"/>
        <v>2011</v>
      </c>
      <c r="V1454" s="18">
        <f t="shared" si="137"/>
        <v>42</v>
      </c>
    </row>
    <row r="1455" spans="1:22" ht="30" x14ac:dyDescent="0.25">
      <c r="A1455">
        <v>1930</v>
      </c>
      <c r="B1455" s="3" t="s">
        <v>1931</v>
      </c>
      <c r="C1455" s="3" t="s">
        <v>6040</v>
      </c>
      <c r="D1455" s="6">
        <v>1000</v>
      </c>
      <c r="E1455" s="8">
        <v>1270</v>
      </c>
      <c r="F1455" t="s">
        <v>8218</v>
      </c>
      <c r="G1455" t="s">
        <v>8223</v>
      </c>
      <c r="H1455" t="s">
        <v>8245</v>
      </c>
      <c r="I1455">
        <v>1373203482</v>
      </c>
      <c r="J1455">
        <v>1368019482</v>
      </c>
      <c r="K1455" t="b">
        <v>0</v>
      </c>
      <c r="L1455">
        <v>26</v>
      </c>
      <c r="M1455" t="b">
        <v>1</v>
      </c>
      <c r="N1455" t="s">
        <v>8277</v>
      </c>
      <c r="O1455" t="s">
        <v>8323</v>
      </c>
      <c r="P1455" t="s">
        <v>8327</v>
      </c>
      <c r="Q1455">
        <f t="shared" si="133"/>
        <v>127</v>
      </c>
      <c r="R1455">
        <f t="shared" si="132"/>
        <v>48.85</v>
      </c>
      <c r="S1455" s="12">
        <f t="shared" si="134"/>
        <v>41402.558819444443</v>
      </c>
      <c r="T1455" s="12">
        <f t="shared" si="135"/>
        <v>41462.558819444443</v>
      </c>
      <c r="U1455">
        <f t="shared" si="136"/>
        <v>2013</v>
      </c>
      <c r="V1455" s="18">
        <f t="shared" si="137"/>
        <v>60</v>
      </c>
    </row>
    <row r="1456" spans="1:22" ht="45" x14ac:dyDescent="0.25">
      <c r="A1456">
        <v>1931</v>
      </c>
      <c r="B1456" s="3" t="s">
        <v>1932</v>
      </c>
      <c r="C1456" s="3" t="s">
        <v>6041</v>
      </c>
      <c r="D1456" s="6">
        <v>2000</v>
      </c>
      <c r="E1456" s="8">
        <v>2412.02</v>
      </c>
      <c r="F1456" t="s">
        <v>8218</v>
      </c>
      <c r="G1456" t="s">
        <v>8223</v>
      </c>
      <c r="H1456" t="s">
        <v>8245</v>
      </c>
      <c r="I1456">
        <v>1337657400</v>
      </c>
      <c r="J1456">
        <v>1336512309</v>
      </c>
      <c r="K1456" t="b">
        <v>0</v>
      </c>
      <c r="L1456">
        <v>50</v>
      </c>
      <c r="M1456" t="b">
        <v>1</v>
      </c>
      <c r="N1456" t="s">
        <v>8277</v>
      </c>
      <c r="O1456" t="s">
        <v>8323</v>
      </c>
      <c r="P1456" t="s">
        <v>8327</v>
      </c>
      <c r="Q1456">
        <f t="shared" si="133"/>
        <v>121</v>
      </c>
      <c r="R1456">
        <f t="shared" si="132"/>
        <v>48.24</v>
      </c>
      <c r="S1456" s="12">
        <f t="shared" si="134"/>
        <v>41037.892465277779</v>
      </c>
      <c r="T1456" s="12">
        <f t="shared" si="135"/>
        <v>41051.145833333336</v>
      </c>
      <c r="U1456">
        <f t="shared" si="136"/>
        <v>2012</v>
      </c>
      <c r="V1456" s="18">
        <f t="shared" si="137"/>
        <v>13.253368055555555</v>
      </c>
    </row>
    <row r="1457" spans="1:22" ht="60" x14ac:dyDescent="0.25">
      <c r="A1457">
        <v>1932</v>
      </c>
      <c r="B1457" s="3" t="s">
        <v>1933</v>
      </c>
      <c r="C1457" s="3" t="s">
        <v>6042</v>
      </c>
      <c r="D1457" s="6">
        <v>5250</v>
      </c>
      <c r="E1457" s="8">
        <v>5617</v>
      </c>
      <c r="F1457" t="s">
        <v>8218</v>
      </c>
      <c r="G1457" t="s">
        <v>8223</v>
      </c>
      <c r="H1457" t="s">
        <v>8245</v>
      </c>
      <c r="I1457">
        <v>1327433173</v>
      </c>
      <c r="J1457">
        <v>1325618773</v>
      </c>
      <c r="K1457" t="b">
        <v>0</v>
      </c>
      <c r="L1457">
        <v>80</v>
      </c>
      <c r="M1457" t="b">
        <v>1</v>
      </c>
      <c r="N1457" t="s">
        <v>8277</v>
      </c>
      <c r="O1457" t="s">
        <v>8323</v>
      </c>
      <c r="P1457" t="s">
        <v>8327</v>
      </c>
      <c r="Q1457">
        <f t="shared" si="133"/>
        <v>107</v>
      </c>
      <c r="R1457">
        <f t="shared" si="132"/>
        <v>70.209999999999994</v>
      </c>
      <c r="S1457" s="12">
        <f t="shared" si="134"/>
        <v>40911.809872685182</v>
      </c>
      <c r="T1457" s="12">
        <f t="shared" si="135"/>
        <v>40932.809872685182</v>
      </c>
      <c r="U1457">
        <f t="shared" si="136"/>
        <v>2012</v>
      </c>
      <c r="V1457" s="18">
        <f t="shared" si="137"/>
        <v>21</v>
      </c>
    </row>
    <row r="1458" spans="1:22" ht="60" x14ac:dyDescent="0.25">
      <c r="A1458">
        <v>1933</v>
      </c>
      <c r="B1458" s="3" t="s">
        <v>1934</v>
      </c>
      <c r="C1458" s="3" t="s">
        <v>6043</v>
      </c>
      <c r="D1458" s="6">
        <v>6000</v>
      </c>
      <c r="E1458" s="8">
        <v>10346</v>
      </c>
      <c r="F1458" t="s">
        <v>8218</v>
      </c>
      <c r="G1458" t="s">
        <v>8223</v>
      </c>
      <c r="H1458" t="s">
        <v>8245</v>
      </c>
      <c r="I1458">
        <v>1411787307</v>
      </c>
      <c r="J1458">
        <v>1409195307</v>
      </c>
      <c r="K1458" t="b">
        <v>0</v>
      </c>
      <c r="L1458">
        <v>110</v>
      </c>
      <c r="M1458" t="b">
        <v>1</v>
      </c>
      <c r="N1458" t="s">
        <v>8277</v>
      </c>
      <c r="O1458" t="s">
        <v>8323</v>
      </c>
      <c r="P1458" t="s">
        <v>8327</v>
      </c>
      <c r="Q1458">
        <f t="shared" si="133"/>
        <v>172</v>
      </c>
      <c r="R1458">
        <f t="shared" si="132"/>
        <v>94.05</v>
      </c>
      <c r="S1458" s="12">
        <f t="shared" si="134"/>
        <v>41879.130868055552</v>
      </c>
      <c r="T1458" s="12">
        <f t="shared" si="135"/>
        <v>41909.130868055552</v>
      </c>
      <c r="U1458">
        <f t="shared" si="136"/>
        <v>2014</v>
      </c>
      <c r="V1458" s="18">
        <f t="shared" si="137"/>
        <v>30</v>
      </c>
    </row>
    <row r="1459" spans="1:22" ht="60" x14ac:dyDescent="0.25">
      <c r="A1459">
        <v>1934</v>
      </c>
      <c r="B1459" s="3" t="s">
        <v>1935</v>
      </c>
      <c r="C1459" s="3" t="s">
        <v>6044</v>
      </c>
      <c r="D1459" s="6">
        <v>5000</v>
      </c>
      <c r="E1459" s="8">
        <v>6181</v>
      </c>
      <c r="F1459" t="s">
        <v>8218</v>
      </c>
      <c r="G1459" t="s">
        <v>8223</v>
      </c>
      <c r="H1459" t="s">
        <v>8245</v>
      </c>
      <c r="I1459">
        <v>1324789200</v>
      </c>
      <c r="J1459">
        <v>1321649321</v>
      </c>
      <c r="K1459" t="b">
        <v>0</v>
      </c>
      <c r="L1459">
        <v>77</v>
      </c>
      <c r="M1459" t="b">
        <v>1</v>
      </c>
      <c r="N1459" t="s">
        <v>8277</v>
      </c>
      <c r="O1459" t="s">
        <v>8323</v>
      </c>
      <c r="P1459" t="s">
        <v>8327</v>
      </c>
      <c r="Q1459">
        <f t="shared" si="133"/>
        <v>124</v>
      </c>
      <c r="R1459">
        <f t="shared" si="132"/>
        <v>80.27</v>
      </c>
      <c r="S1459" s="12">
        <f t="shared" si="134"/>
        <v>40865.867141203707</v>
      </c>
      <c r="T1459" s="12">
        <f t="shared" si="135"/>
        <v>40902.208333333336</v>
      </c>
      <c r="U1459">
        <f t="shared" si="136"/>
        <v>2011</v>
      </c>
      <c r="V1459" s="18">
        <f t="shared" si="137"/>
        <v>36.341192129629626</v>
      </c>
    </row>
    <row r="1460" spans="1:22" ht="60" x14ac:dyDescent="0.25">
      <c r="A1460">
        <v>1935</v>
      </c>
      <c r="B1460" s="3" t="s">
        <v>1936</v>
      </c>
      <c r="C1460" s="3" t="s">
        <v>6045</v>
      </c>
      <c r="D1460" s="6">
        <v>2500</v>
      </c>
      <c r="E1460" s="8">
        <v>2710</v>
      </c>
      <c r="F1460" t="s">
        <v>8218</v>
      </c>
      <c r="G1460" t="s">
        <v>8223</v>
      </c>
      <c r="H1460" t="s">
        <v>8245</v>
      </c>
      <c r="I1460">
        <v>1403326740</v>
      </c>
      <c r="J1460">
        <v>1400106171</v>
      </c>
      <c r="K1460" t="b">
        <v>0</v>
      </c>
      <c r="L1460">
        <v>50</v>
      </c>
      <c r="M1460" t="b">
        <v>1</v>
      </c>
      <c r="N1460" t="s">
        <v>8277</v>
      </c>
      <c r="O1460" t="s">
        <v>8323</v>
      </c>
      <c r="P1460" t="s">
        <v>8327</v>
      </c>
      <c r="Q1460">
        <f t="shared" si="133"/>
        <v>108</v>
      </c>
      <c r="R1460">
        <f t="shared" si="132"/>
        <v>54.2</v>
      </c>
      <c r="S1460" s="12">
        <f t="shared" si="134"/>
        <v>41773.932534722226</v>
      </c>
      <c r="T1460" s="12">
        <f t="shared" si="135"/>
        <v>41811.207638888889</v>
      </c>
      <c r="U1460">
        <f t="shared" si="136"/>
        <v>2014</v>
      </c>
      <c r="V1460" s="18">
        <f t="shared" si="137"/>
        <v>37.275104166666672</v>
      </c>
    </row>
    <row r="1461" spans="1:22" ht="60" x14ac:dyDescent="0.25">
      <c r="A1461">
        <v>1936</v>
      </c>
      <c r="B1461" s="3" t="s">
        <v>1937</v>
      </c>
      <c r="C1461" s="3" t="s">
        <v>6046</v>
      </c>
      <c r="D1461" s="6">
        <v>7500</v>
      </c>
      <c r="E1461" s="8">
        <v>8739.01</v>
      </c>
      <c r="F1461" t="s">
        <v>8218</v>
      </c>
      <c r="G1461" t="s">
        <v>8223</v>
      </c>
      <c r="H1461" t="s">
        <v>8245</v>
      </c>
      <c r="I1461">
        <v>1323151140</v>
      </c>
      <c r="J1461">
        <v>1320528070</v>
      </c>
      <c r="K1461" t="b">
        <v>0</v>
      </c>
      <c r="L1461">
        <v>145</v>
      </c>
      <c r="M1461" t="b">
        <v>1</v>
      </c>
      <c r="N1461" t="s">
        <v>8277</v>
      </c>
      <c r="O1461" t="s">
        <v>8323</v>
      </c>
      <c r="P1461" t="s">
        <v>8327</v>
      </c>
      <c r="Q1461">
        <f t="shared" si="133"/>
        <v>117</v>
      </c>
      <c r="R1461">
        <f t="shared" si="132"/>
        <v>60.27</v>
      </c>
      <c r="S1461" s="12">
        <f t="shared" si="134"/>
        <v>40852.889699074076</v>
      </c>
      <c r="T1461" s="12">
        <f t="shared" si="135"/>
        <v>40883.249305555553</v>
      </c>
      <c r="U1461">
        <f t="shared" si="136"/>
        <v>2011</v>
      </c>
      <c r="V1461" s="18">
        <f t="shared" si="137"/>
        <v>30.359606481481482</v>
      </c>
    </row>
    <row r="1462" spans="1:22" ht="45" x14ac:dyDescent="0.25">
      <c r="A1462">
        <v>1937</v>
      </c>
      <c r="B1462" s="3" t="s">
        <v>1938</v>
      </c>
      <c r="C1462" s="3" t="s">
        <v>6047</v>
      </c>
      <c r="D1462" s="6">
        <v>600</v>
      </c>
      <c r="E1462" s="8">
        <v>1123.47</v>
      </c>
      <c r="F1462" t="s">
        <v>8218</v>
      </c>
      <c r="G1462" t="s">
        <v>8223</v>
      </c>
      <c r="H1462" t="s">
        <v>8245</v>
      </c>
      <c r="I1462">
        <v>1339732740</v>
      </c>
      <c r="J1462">
        <v>1338346281</v>
      </c>
      <c r="K1462" t="b">
        <v>0</v>
      </c>
      <c r="L1462">
        <v>29</v>
      </c>
      <c r="M1462" t="b">
        <v>1</v>
      </c>
      <c r="N1462" t="s">
        <v>8277</v>
      </c>
      <c r="O1462" t="s">
        <v>8323</v>
      </c>
      <c r="P1462" t="s">
        <v>8327</v>
      </c>
      <c r="Q1462">
        <f t="shared" si="133"/>
        <v>187</v>
      </c>
      <c r="R1462">
        <f t="shared" si="132"/>
        <v>38.74</v>
      </c>
      <c r="S1462" s="12">
        <f t="shared" si="134"/>
        <v>41059.118993055556</v>
      </c>
      <c r="T1462" s="12">
        <f t="shared" si="135"/>
        <v>41075.165972222225</v>
      </c>
      <c r="U1462">
        <f t="shared" si="136"/>
        <v>2012</v>
      </c>
      <c r="V1462" s="18">
        <f t="shared" si="137"/>
        <v>16.046979166666667</v>
      </c>
    </row>
    <row r="1463" spans="1:22" ht="60" x14ac:dyDescent="0.25">
      <c r="A1463">
        <v>1938</v>
      </c>
      <c r="B1463" s="3" t="s">
        <v>1939</v>
      </c>
      <c r="C1463" s="3" t="s">
        <v>6048</v>
      </c>
      <c r="D1463" s="6">
        <v>15000</v>
      </c>
      <c r="E1463" s="8">
        <v>17390</v>
      </c>
      <c r="F1463" t="s">
        <v>8218</v>
      </c>
      <c r="G1463" t="s">
        <v>8223</v>
      </c>
      <c r="H1463" t="s">
        <v>8245</v>
      </c>
      <c r="I1463">
        <v>1372741200</v>
      </c>
      <c r="J1463">
        <v>1370067231</v>
      </c>
      <c r="K1463" t="b">
        <v>0</v>
      </c>
      <c r="L1463">
        <v>114</v>
      </c>
      <c r="M1463" t="b">
        <v>1</v>
      </c>
      <c r="N1463" t="s">
        <v>8277</v>
      </c>
      <c r="O1463" t="s">
        <v>8323</v>
      </c>
      <c r="P1463" t="s">
        <v>8327</v>
      </c>
      <c r="Q1463">
        <f t="shared" si="133"/>
        <v>116</v>
      </c>
      <c r="R1463">
        <f t="shared" si="132"/>
        <v>152.54</v>
      </c>
      <c r="S1463" s="12">
        <f t="shared" si="134"/>
        <v>41426.259618055556</v>
      </c>
      <c r="T1463" s="12">
        <f t="shared" si="135"/>
        <v>41457.208333333336</v>
      </c>
      <c r="U1463">
        <f t="shared" si="136"/>
        <v>2013</v>
      </c>
      <c r="V1463" s="18">
        <f t="shared" si="137"/>
        <v>30.948715277777779</v>
      </c>
    </row>
    <row r="1464" spans="1:22" ht="60" x14ac:dyDescent="0.25">
      <c r="A1464">
        <v>1939</v>
      </c>
      <c r="B1464" s="3" t="s">
        <v>1940</v>
      </c>
      <c r="C1464" s="3" t="s">
        <v>6049</v>
      </c>
      <c r="D1464" s="6">
        <v>10000</v>
      </c>
      <c r="E1464" s="8">
        <v>11070</v>
      </c>
      <c r="F1464" t="s">
        <v>8218</v>
      </c>
      <c r="G1464" t="s">
        <v>8223</v>
      </c>
      <c r="H1464" t="s">
        <v>8245</v>
      </c>
      <c r="I1464">
        <v>1362955108</v>
      </c>
      <c r="J1464">
        <v>1360366708</v>
      </c>
      <c r="K1464" t="b">
        <v>0</v>
      </c>
      <c r="L1464">
        <v>96</v>
      </c>
      <c r="M1464" t="b">
        <v>1</v>
      </c>
      <c r="N1464" t="s">
        <v>8277</v>
      </c>
      <c r="O1464" t="s">
        <v>8323</v>
      </c>
      <c r="P1464" t="s">
        <v>8327</v>
      </c>
      <c r="Q1464">
        <f t="shared" si="133"/>
        <v>111</v>
      </c>
      <c r="R1464">
        <f t="shared" si="132"/>
        <v>115.31</v>
      </c>
      <c r="S1464" s="12">
        <f t="shared" si="134"/>
        <v>41313.985046296293</v>
      </c>
      <c r="T1464" s="12">
        <f t="shared" si="135"/>
        <v>41343.943379629629</v>
      </c>
      <c r="U1464">
        <f t="shared" si="136"/>
        <v>2013</v>
      </c>
      <c r="V1464" s="18">
        <f t="shared" si="137"/>
        <v>29.958333333333332</v>
      </c>
    </row>
    <row r="1465" spans="1:22" ht="45" x14ac:dyDescent="0.25">
      <c r="A1465">
        <v>1940</v>
      </c>
      <c r="B1465" s="3" t="s">
        <v>1941</v>
      </c>
      <c r="C1465" s="3" t="s">
        <v>6050</v>
      </c>
      <c r="D1465" s="6">
        <v>650</v>
      </c>
      <c r="E1465" s="8">
        <v>1111</v>
      </c>
      <c r="F1465" t="s">
        <v>8218</v>
      </c>
      <c r="G1465" t="s">
        <v>8223</v>
      </c>
      <c r="H1465" t="s">
        <v>8245</v>
      </c>
      <c r="I1465">
        <v>1308110340</v>
      </c>
      <c r="J1465">
        <v>1304770233</v>
      </c>
      <c r="K1465" t="b">
        <v>0</v>
      </c>
      <c r="L1465">
        <v>31</v>
      </c>
      <c r="M1465" t="b">
        <v>1</v>
      </c>
      <c r="N1465" t="s">
        <v>8277</v>
      </c>
      <c r="O1465" t="s">
        <v>8323</v>
      </c>
      <c r="P1465" t="s">
        <v>8327</v>
      </c>
      <c r="Q1465">
        <f t="shared" si="133"/>
        <v>171</v>
      </c>
      <c r="R1465">
        <f t="shared" si="132"/>
        <v>35.840000000000003</v>
      </c>
      <c r="S1465" s="12">
        <f t="shared" si="134"/>
        <v>40670.507326388892</v>
      </c>
      <c r="T1465" s="12">
        <f t="shared" si="135"/>
        <v>40709.165972222225</v>
      </c>
      <c r="U1465">
        <f t="shared" si="136"/>
        <v>2011</v>
      </c>
      <c r="V1465" s="18">
        <f t="shared" si="137"/>
        <v>38.658645833333331</v>
      </c>
    </row>
    <row r="1466" spans="1:22" ht="60" x14ac:dyDescent="0.25">
      <c r="A1466">
        <v>2081</v>
      </c>
      <c r="B1466" s="3" t="s">
        <v>2082</v>
      </c>
      <c r="C1466" s="3" t="s">
        <v>6191</v>
      </c>
      <c r="D1466" s="6">
        <v>3500</v>
      </c>
      <c r="E1466" s="8">
        <v>4010</v>
      </c>
      <c r="F1466" t="s">
        <v>8218</v>
      </c>
      <c r="G1466" t="s">
        <v>8223</v>
      </c>
      <c r="H1466" t="s">
        <v>8245</v>
      </c>
      <c r="I1466">
        <v>1337144340</v>
      </c>
      <c r="J1466">
        <v>1333597555</v>
      </c>
      <c r="K1466" t="b">
        <v>0</v>
      </c>
      <c r="L1466">
        <v>55</v>
      </c>
      <c r="M1466" t="b">
        <v>1</v>
      </c>
      <c r="N1466" t="s">
        <v>8277</v>
      </c>
      <c r="O1466" t="s">
        <v>8323</v>
      </c>
      <c r="P1466" t="s">
        <v>8327</v>
      </c>
      <c r="Q1466">
        <f t="shared" si="133"/>
        <v>115</v>
      </c>
      <c r="R1466">
        <f t="shared" si="132"/>
        <v>72.91</v>
      </c>
      <c r="S1466" s="12">
        <f t="shared" si="134"/>
        <v>41004.156886574077</v>
      </c>
      <c r="T1466" s="12">
        <f t="shared" si="135"/>
        <v>41045.207638888889</v>
      </c>
      <c r="U1466">
        <f t="shared" si="136"/>
        <v>2012</v>
      </c>
      <c r="V1466" s="18">
        <f t="shared" si="137"/>
        <v>41.050752314814815</v>
      </c>
    </row>
    <row r="1467" spans="1:22" ht="60" x14ac:dyDescent="0.25">
      <c r="A1467">
        <v>2082</v>
      </c>
      <c r="B1467" s="3" t="s">
        <v>2083</v>
      </c>
      <c r="C1467" s="3" t="s">
        <v>6192</v>
      </c>
      <c r="D1467" s="6">
        <v>1500</v>
      </c>
      <c r="E1467" s="8">
        <v>1661</v>
      </c>
      <c r="F1467" t="s">
        <v>8218</v>
      </c>
      <c r="G1467" t="s">
        <v>8223</v>
      </c>
      <c r="H1467" t="s">
        <v>8245</v>
      </c>
      <c r="I1467">
        <v>1322106796</v>
      </c>
      <c r="J1467">
        <v>1316919196</v>
      </c>
      <c r="K1467" t="b">
        <v>0</v>
      </c>
      <c r="L1467">
        <v>38</v>
      </c>
      <c r="M1467" t="b">
        <v>1</v>
      </c>
      <c r="N1467" t="s">
        <v>8277</v>
      </c>
      <c r="O1467" t="s">
        <v>8323</v>
      </c>
      <c r="P1467" t="s">
        <v>8327</v>
      </c>
      <c r="Q1467">
        <f t="shared" si="133"/>
        <v>111</v>
      </c>
      <c r="R1467">
        <f t="shared" si="132"/>
        <v>43.71</v>
      </c>
      <c r="S1467" s="12">
        <f t="shared" si="134"/>
        <v>40811.120324074072</v>
      </c>
      <c r="T1467" s="12">
        <f t="shared" si="135"/>
        <v>40871.161990740737</v>
      </c>
      <c r="U1467">
        <f t="shared" si="136"/>
        <v>2011</v>
      </c>
      <c r="V1467" s="18">
        <f t="shared" si="137"/>
        <v>60.041666666666664</v>
      </c>
    </row>
    <row r="1468" spans="1:22" ht="60" x14ac:dyDescent="0.25">
      <c r="A1468">
        <v>2083</v>
      </c>
      <c r="B1468" s="3" t="s">
        <v>2084</v>
      </c>
      <c r="C1468" s="3" t="s">
        <v>6193</v>
      </c>
      <c r="D1468" s="6">
        <v>750</v>
      </c>
      <c r="E1468" s="8">
        <v>850</v>
      </c>
      <c r="F1468" t="s">
        <v>8218</v>
      </c>
      <c r="G1468" t="s">
        <v>8223</v>
      </c>
      <c r="H1468" t="s">
        <v>8245</v>
      </c>
      <c r="I1468">
        <v>1338830395</v>
      </c>
      <c r="J1468">
        <v>1336238395</v>
      </c>
      <c r="K1468" t="b">
        <v>0</v>
      </c>
      <c r="L1468">
        <v>25</v>
      </c>
      <c r="M1468" t="b">
        <v>1</v>
      </c>
      <c r="N1468" t="s">
        <v>8277</v>
      </c>
      <c r="O1468" t="s">
        <v>8323</v>
      </c>
      <c r="P1468" t="s">
        <v>8327</v>
      </c>
      <c r="Q1468">
        <f t="shared" si="133"/>
        <v>113</v>
      </c>
      <c r="R1468">
        <f t="shared" si="132"/>
        <v>34</v>
      </c>
      <c r="S1468" s="12">
        <f t="shared" si="134"/>
        <v>41034.72216435185</v>
      </c>
      <c r="T1468" s="12">
        <f t="shared" si="135"/>
        <v>41064.72216435185</v>
      </c>
      <c r="U1468">
        <f t="shared" si="136"/>
        <v>2012</v>
      </c>
      <c r="V1468" s="18">
        <f t="shared" si="137"/>
        <v>30</v>
      </c>
    </row>
    <row r="1469" spans="1:22" ht="45" x14ac:dyDescent="0.25">
      <c r="A1469">
        <v>2084</v>
      </c>
      <c r="B1469" s="3" t="s">
        <v>2085</v>
      </c>
      <c r="C1469" s="3" t="s">
        <v>6194</v>
      </c>
      <c r="D1469" s="6">
        <v>3000</v>
      </c>
      <c r="E1469" s="8">
        <v>3250</v>
      </c>
      <c r="F1469" t="s">
        <v>8218</v>
      </c>
      <c r="G1469" t="s">
        <v>8223</v>
      </c>
      <c r="H1469" t="s">
        <v>8245</v>
      </c>
      <c r="I1469">
        <v>1399186740</v>
      </c>
      <c r="J1469">
        <v>1396468782</v>
      </c>
      <c r="K1469" t="b">
        <v>0</v>
      </c>
      <c r="L1469">
        <v>46</v>
      </c>
      <c r="M1469" t="b">
        <v>1</v>
      </c>
      <c r="N1469" t="s">
        <v>8277</v>
      </c>
      <c r="O1469" t="s">
        <v>8323</v>
      </c>
      <c r="P1469" t="s">
        <v>8327</v>
      </c>
      <c r="Q1469">
        <f t="shared" si="133"/>
        <v>108</v>
      </c>
      <c r="R1469">
        <f t="shared" si="132"/>
        <v>70.650000000000006</v>
      </c>
      <c r="S1469" s="12">
        <f t="shared" si="134"/>
        <v>41731.833124999997</v>
      </c>
      <c r="T1469" s="12">
        <f t="shared" si="135"/>
        <v>41763.290972222225</v>
      </c>
      <c r="U1469">
        <f t="shared" si="136"/>
        <v>2014</v>
      </c>
      <c r="V1469" s="18">
        <f t="shared" si="137"/>
        <v>31.457847222222224</v>
      </c>
    </row>
    <row r="1470" spans="1:22" ht="60" x14ac:dyDescent="0.25">
      <c r="A1470">
        <v>2085</v>
      </c>
      <c r="B1470" s="3" t="s">
        <v>2086</v>
      </c>
      <c r="C1470" s="3" t="s">
        <v>6195</v>
      </c>
      <c r="D1470" s="6">
        <v>6000</v>
      </c>
      <c r="E1470" s="8">
        <v>7412</v>
      </c>
      <c r="F1470" t="s">
        <v>8218</v>
      </c>
      <c r="G1470" t="s">
        <v>8223</v>
      </c>
      <c r="H1470" t="s">
        <v>8245</v>
      </c>
      <c r="I1470">
        <v>1342382587</v>
      </c>
      <c r="J1470">
        <v>1339790587</v>
      </c>
      <c r="K1470" t="b">
        <v>0</v>
      </c>
      <c r="L1470">
        <v>83</v>
      </c>
      <c r="M1470" t="b">
        <v>1</v>
      </c>
      <c r="N1470" t="s">
        <v>8277</v>
      </c>
      <c r="O1470" t="s">
        <v>8323</v>
      </c>
      <c r="P1470" t="s">
        <v>8327</v>
      </c>
      <c r="Q1470">
        <f t="shared" si="133"/>
        <v>124</v>
      </c>
      <c r="R1470">
        <f t="shared" si="132"/>
        <v>89.3</v>
      </c>
      <c r="S1470" s="12">
        <f t="shared" si="134"/>
        <v>41075.835497685184</v>
      </c>
      <c r="T1470" s="12">
        <f t="shared" si="135"/>
        <v>41105.835497685184</v>
      </c>
      <c r="U1470">
        <f t="shared" si="136"/>
        <v>2012</v>
      </c>
      <c r="V1470" s="18">
        <f t="shared" si="137"/>
        <v>30</v>
      </c>
    </row>
    <row r="1471" spans="1:22" ht="45" x14ac:dyDescent="0.25">
      <c r="A1471">
        <v>2086</v>
      </c>
      <c r="B1471" s="3" t="s">
        <v>2087</v>
      </c>
      <c r="C1471" s="3" t="s">
        <v>6196</v>
      </c>
      <c r="D1471" s="6">
        <v>4000</v>
      </c>
      <c r="E1471" s="8">
        <v>4028</v>
      </c>
      <c r="F1471" t="s">
        <v>8218</v>
      </c>
      <c r="G1471" t="s">
        <v>8223</v>
      </c>
      <c r="H1471" t="s">
        <v>8245</v>
      </c>
      <c r="I1471">
        <v>1323838740</v>
      </c>
      <c r="J1471">
        <v>1321200332</v>
      </c>
      <c r="K1471" t="b">
        <v>0</v>
      </c>
      <c r="L1471">
        <v>35</v>
      </c>
      <c r="M1471" t="b">
        <v>1</v>
      </c>
      <c r="N1471" t="s">
        <v>8277</v>
      </c>
      <c r="O1471" t="s">
        <v>8323</v>
      </c>
      <c r="P1471" t="s">
        <v>8327</v>
      </c>
      <c r="Q1471">
        <f t="shared" si="133"/>
        <v>101</v>
      </c>
      <c r="R1471">
        <f t="shared" si="132"/>
        <v>115.09</v>
      </c>
      <c r="S1471" s="12">
        <f t="shared" si="134"/>
        <v>40860.67050925926</v>
      </c>
      <c r="T1471" s="12">
        <f t="shared" si="135"/>
        <v>40891.207638888889</v>
      </c>
      <c r="U1471">
        <f t="shared" si="136"/>
        <v>2011</v>
      </c>
      <c r="V1471" s="18">
        <f t="shared" si="137"/>
        <v>30.537129629629632</v>
      </c>
    </row>
    <row r="1472" spans="1:22" ht="60" x14ac:dyDescent="0.25">
      <c r="A1472">
        <v>2087</v>
      </c>
      <c r="B1472" s="3" t="s">
        <v>2088</v>
      </c>
      <c r="C1472" s="3" t="s">
        <v>6197</v>
      </c>
      <c r="D1472" s="6">
        <v>1500</v>
      </c>
      <c r="E1472" s="8">
        <v>1553</v>
      </c>
      <c r="F1472" t="s">
        <v>8218</v>
      </c>
      <c r="G1472" t="s">
        <v>8223</v>
      </c>
      <c r="H1472" t="s">
        <v>8245</v>
      </c>
      <c r="I1472">
        <v>1315457658</v>
      </c>
      <c r="J1472">
        <v>1312865658</v>
      </c>
      <c r="K1472" t="b">
        <v>0</v>
      </c>
      <c r="L1472">
        <v>25</v>
      </c>
      <c r="M1472" t="b">
        <v>1</v>
      </c>
      <c r="N1472" t="s">
        <v>8277</v>
      </c>
      <c r="O1472" t="s">
        <v>8323</v>
      </c>
      <c r="P1472" t="s">
        <v>8327</v>
      </c>
      <c r="Q1472">
        <f t="shared" si="133"/>
        <v>104</v>
      </c>
      <c r="R1472">
        <f t="shared" si="132"/>
        <v>62.12</v>
      </c>
      <c r="S1472" s="12">
        <f t="shared" si="134"/>
        <v>40764.204375000001</v>
      </c>
      <c r="T1472" s="12">
        <f t="shared" si="135"/>
        <v>40794.204375000001</v>
      </c>
      <c r="U1472">
        <f t="shared" si="136"/>
        <v>2011</v>
      </c>
      <c r="V1472" s="18">
        <f t="shared" si="137"/>
        <v>30</v>
      </c>
    </row>
    <row r="1473" spans="1:22" ht="60" x14ac:dyDescent="0.25">
      <c r="A1473">
        <v>2088</v>
      </c>
      <c r="B1473" s="3" t="s">
        <v>2089</v>
      </c>
      <c r="C1473" s="3" t="s">
        <v>6198</v>
      </c>
      <c r="D1473" s="6">
        <v>3000</v>
      </c>
      <c r="E1473" s="8">
        <v>3465.32</v>
      </c>
      <c r="F1473" t="s">
        <v>8218</v>
      </c>
      <c r="G1473" t="s">
        <v>8223</v>
      </c>
      <c r="H1473" t="s">
        <v>8245</v>
      </c>
      <c r="I1473">
        <v>1284177540</v>
      </c>
      <c r="J1473">
        <v>1281028152</v>
      </c>
      <c r="K1473" t="b">
        <v>0</v>
      </c>
      <c r="L1473">
        <v>75</v>
      </c>
      <c r="M1473" t="b">
        <v>1</v>
      </c>
      <c r="N1473" t="s">
        <v>8277</v>
      </c>
      <c r="O1473" t="s">
        <v>8323</v>
      </c>
      <c r="P1473" t="s">
        <v>8327</v>
      </c>
      <c r="Q1473">
        <f t="shared" si="133"/>
        <v>116</v>
      </c>
      <c r="R1473">
        <f t="shared" si="132"/>
        <v>46.2</v>
      </c>
      <c r="S1473" s="12">
        <f t="shared" si="134"/>
        <v>40395.714722222219</v>
      </c>
      <c r="T1473" s="12">
        <f t="shared" si="135"/>
        <v>40432.165972222225</v>
      </c>
      <c r="U1473">
        <f t="shared" si="136"/>
        <v>2010</v>
      </c>
      <c r="V1473" s="18">
        <f t="shared" si="137"/>
        <v>36.451250000000002</v>
      </c>
    </row>
    <row r="1474" spans="1:22" ht="30" x14ac:dyDescent="0.25">
      <c r="A1474">
        <v>2089</v>
      </c>
      <c r="B1474" s="3" t="s">
        <v>2090</v>
      </c>
      <c r="C1474" s="3" t="s">
        <v>6199</v>
      </c>
      <c r="D1474" s="6">
        <v>2500</v>
      </c>
      <c r="E1474" s="8">
        <v>3010.01</v>
      </c>
      <c r="F1474" t="s">
        <v>8218</v>
      </c>
      <c r="G1474" t="s">
        <v>8223</v>
      </c>
      <c r="H1474" t="s">
        <v>8245</v>
      </c>
      <c r="I1474">
        <v>1375408194</v>
      </c>
      <c r="J1474">
        <v>1372384194</v>
      </c>
      <c r="K1474" t="b">
        <v>0</v>
      </c>
      <c r="L1474">
        <v>62</v>
      </c>
      <c r="M1474" t="b">
        <v>1</v>
      </c>
      <c r="N1474" t="s">
        <v>8277</v>
      </c>
      <c r="O1474" t="s">
        <v>8323</v>
      </c>
      <c r="P1474" t="s">
        <v>8327</v>
      </c>
      <c r="Q1474">
        <f t="shared" si="133"/>
        <v>120</v>
      </c>
      <c r="R1474">
        <f t="shared" ref="R1474:R1537" si="138">IFERROR(ROUND(E1474/L1474,2),0)</f>
        <v>48.55</v>
      </c>
      <c r="S1474" s="12">
        <f t="shared" si="134"/>
        <v>41453.076319444444</v>
      </c>
      <c r="T1474" s="12">
        <f t="shared" si="135"/>
        <v>41488.076319444444</v>
      </c>
      <c r="U1474">
        <f t="shared" si="136"/>
        <v>2013</v>
      </c>
      <c r="V1474" s="18">
        <f t="shared" si="137"/>
        <v>35</v>
      </c>
    </row>
    <row r="1475" spans="1:22" ht="60" x14ac:dyDescent="0.25">
      <c r="A1475">
        <v>2090</v>
      </c>
      <c r="B1475" s="3" t="s">
        <v>2091</v>
      </c>
      <c r="C1475" s="3" t="s">
        <v>6200</v>
      </c>
      <c r="D1475" s="6">
        <v>8000</v>
      </c>
      <c r="E1475" s="8">
        <v>9203.23</v>
      </c>
      <c r="F1475" t="s">
        <v>8218</v>
      </c>
      <c r="G1475" t="s">
        <v>8223</v>
      </c>
      <c r="H1475" t="s">
        <v>8245</v>
      </c>
      <c r="I1475">
        <v>1361696955</v>
      </c>
      <c r="J1475">
        <v>1359104955</v>
      </c>
      <c r="K1475" t="b">
        <v>0</v>
      </c>
      <c r="L1475">
        <v>160</v>
      </c>
      <c r="M1475" t="b">
        <v>1</v>
      </c>
      <c r="N1475" t="s">
        <v>8277</v>
      </c>
      <c r="O1475" t="s">
        <v>8323</v>
      </c>
      <c r="P1475" t="s">
        <v>8327</v>
      </c>
      <c r="Q1475">
        <f t="shared" ref="Q1475:Q1538" si="139">ROUND(E1475/D1475*100,0)</f>
        <v>115</v>
      </c>
      <c r="R1475">
        <f t="shared" si="138"/>
        <v>57.52</v>
      </c>
      <c r="S1475" s="12">
        <f t="shared" ref="S1475:S1538" si="140">(((J1475/60)/60)/24)+DATE(1970,1,1)</f>
        <v>41299.381423611114</v>
      </c>
      <c r="T1475" s="12">
        <f t="shared" ref="T1475:T1538" si="141">(((I1475/60)/60)/24)+DATE(1970,1,1)</f>
        <v>41329.381423611114</v>
      </c>
      <c r="U1475">
        <f t="shared" ref="U1475:U1538" si="142">YEAR(S1475)</f>
        <v>2013</v>
      </c>
      <c r="V1475" s="18">
        <f t="shared" ref="V1475:V1538" si="143">(I1475-J1475)/60/60/24</f>
        <v>30</v>
      </c>
    </row>
    <row r="1476" spans="1:22" ht="60" x14ac:dyDescent="0.25">
      <c r="A1476">
        <v>2091</v>
      </c>
      <c r="B1476" s="3" t="s">
        <v>2092</v>
      </c>
      <c r="C1476" s="3" t="s">
        <v>6201</v>
      </c>
      <c r="D1476" s="6">
        <v>18000</v>
      </c>
      <c r="E1476" s="8">
        <v>21684.2</v>
      </c>
      <c r="F1476" t="s">
        <v>8218</v>
      </c>
      <c r="G1476" t="s">
        <v>8223</v>
      </c>
      <c r="H1476" t="s">
        <v>8245</v>
      </c>
      <c r="I1476">
        <v>1299009600</v>
      </c>
      <c r="J1476">
        <v>1294818278</v>
      </c>
      <c r="K1476" t="b">
        <v>0</v>
      </c>
      <c r="L1476">
        <v>246</v>
      </c>
      <c r="M1476" t="b">
        <v>1</v>
      </c>
      <c r="N1476" t="s">
        <v>8277</v>
      </c>
      <c r="O1476" t="s">
        <v>8323</v>
      </c>
      <c r="P1476" t="s">
        <v>8327</v>
      </c>
      <c r="Q1476">
        <f t="shared" si="139"/>
        <v>120</v>
      </c>
      <c r="R1476">
        <f t="shared" si="138"/>
        <v>88.15</v>
      </c>
      <c r="S1476" s="12">
        <f t="shared" si="140"/>
        <v>40555.322662037033</v>
      </c>
      <c r="T1476" s="12">
        <f t="shared" si="141"/>
        <v>40603.833333333336</v>
      </c>
      <c r="U1476">
        <f t="shared" si="142"/>
        <v>2011</v>
      </c>
      <c r="V1476" s="18">
        <f t="shared" si="143"/>
        <v>48.510671296296294</v>
      </c>
    </row>
    <row r="1477" spans="1:22" ht="45" x14ac:dyDescent="0.25">
      <c r="A1477">
        <v>2092</v>
      </c>
      <c r="B1477" s="3" t="s">
        <v>2093</v>
      </c>
      <c r="C1477" s="3" t="s">
        <v>6202</v>
      </c>
      <c r="D1477" s="6">
        <v>6000</v>
      </c>
      <c r="E1477" s="8">
        <v>6077</v>
      </c>
      <c r="F1477" t="s">
        <v>8218</v>
      </c>
      <c r="G1477" t="s">
        <v>8223</v>
      </c>
      <c r="H1477" t="s">
        <v>8245</v>
      </c>
      <c r="I1477">
        <v>1318006732</v>
      </c>
      <c r="J1477">
        <v>1312822732</v>
      </c>
      <c r="K1477" t="b">
        <v>0</v>
      </c>
      <c r="L1477">
        <v>55</v>
      </c>
      <c r="M1477" t="b">
        <v>1</v>
      </c>
      <c r="N1477" t="s">
        <v>8277</v>
      </c>
      <c r="O1477" t="s">
        <v>8323</v>
      </c>
      <c r="P1477" t="s">
        <v>8327</v>
      </c>
      <c r="Q1477">
        <f t="shared" si="139"/>
        <v>101</v>
      </c>
      <c r="R1477">
        <f t="shared" si="138"/>
        <v>110.49</v>
      </c>
      <c r="S1477" s="12">
        <f t="shared" si="140"/>
        <v>40763.707546296297</v>
      </c>
      <c r="T1477" s="12">
        <f t="shared" si="141"/>
        <v>40823.707546296297</v>
      </c>
      <c r="U1477">
        <f t="shared" si="142"/>
        <v>2011</v>
      </c>
      <c r="V1477" s="18">
        <f t="shared" si="143"/>
        <v>60</v>
      </c>
    </row>
    <row r="1478" spans="1:22" ht="45" x14ac:dyDescent="0.25">
      <c r="A1478">
        <v>2093</v>
      </c>
      <c r="B1478" s="3" t="s">
        <v>2094</v>
      </c>
      <c r="C1478" s="3" t="s">
        <v>6203</v>
      </c>
      <c r="D1478" s="6">
        <v>1500</v>
      </c>
      <c r="E1478" s="8">
        <v>1537</v>
      </c>
      <c r="F1478" t="s">
        <v>8218</v>
      </c>
      <c r="G1478" t="s">
        <v>8223</v>
      </c>
      <c r="H1478" t="s">
        <v>8245</v>
      </c>
      <c r="I1478">
        <v>1356211832</v>
      </c>
      <c r="J1478">
        <v>1351024232</v>
      </c>
      <c r="K1478" t="b">
        <v>0</v>
      </c>
      <c r="L1478">
        <v>23</v>
      </c>
      <c r="M1478" t="b">
        <v>1</v>
      </c>
      <c r="N1478" t="s">
        <v>8277</v>
      </c>
      <c r="O1478" t="s">
        <v>8323</v>
      </c>
      <c r="P1478" t="s">
        <v>8327</v>
      </c>
      <c r="Q1478">
        <f t="shared" si="139"/>
        <v>102</v>
      </c>
      <c r="R1478">
        <f t="shared" si="138"/>
        <v>66.83</v>
      </c>
      <c r="S1478" s="12">
        <f t="shared" si="140"/>
        <v>41205.854537037041</v>
      </c>
      <c r="T1478" s="12">
        <f t="shared" si="141"/>
        <v>41265.896203703705</v>
      </c>
      <c r="U1478">
        <f t="shared" si="142"/>
        <v>2012</v>
      </c>
      <c r="V1478" s="18">
        <f t="shared" si="143"/>
        <v>60.041666666666664</v>
      </c>
    </row>
    <row r="1479" spans="1:22" ht="60" x14ac:dyDescent="0.25">
      <c r="A1479">
        <v>2094</v>
      </c>
      <c r="B1479" s="3" t="s">
        <v>2095</v>
      </c>
      <c r="C1479" s="3" t="s">
        <v>6204</v>
      </c>
      <c r="D1479" s="6">
        <v>3500</v>
      </c>
      <c r="E1479" s="8">
        <v>4219</v>
      </c>
      <c r="F1479" t="s">
        <v>8218</v>
      </c>
      <c r="G1479" t="s">
        <v>8223</v>
      </c>
      <c r="H1479" t="s">
        <v>8245</v>
      </c>
      <c r="I1479">
        <v>1330916400</v>
      </c>
      <c r="J1479">
        <v>1327969730</v>
      </c>
      <c r="K1479" t="b">
        <v>0</v>
      </c>
      <c r="L1479">
        <v>72</v>
      </c>
      <c r="M1479" t="b">
        <v>1</v>
      </c>
      <c r="N1479" t="s">
        <v>8277</v>
      </c>
      <c r="O1479" t="s">
        <v>8323</v>
      </c>
      <c r="P1479" t="s">
        <v>8327</v>
      </c>
      <c r="Q1479">
        <f t="shared" si="139"/>
        <v>121</v>
      </c>
      <c r="R1479">
        <f t="shared" si="138"/>
        <v>58.6</v>
      </c>
      <c r="S1479" s="12">
        <f t="shared" si="140"/>
        <v>40939.02002314815</v>
      </c>
      <c r="T1479" s="12">
        <f t="shared" si="141"/>
        <v>40973.125</v>
      </c>
      <c r="U1479">
        <f t="shared" si="142"/>
        <v>2012</v>
      </c>
      <c r="V1479" s="18">
        <f t="shared" si="143"/>
        <v>34.104976851851852</v>
      </c>
    </row>
    <row r="1480" spans="1:22" ht="45" x14ac:dyDescent="0.25">
      <c r="A1480">
        <v>2095</v>
      </c>
      <c r="B1480" s="3" t="s">
        <v>2096</v>
      </c>
      <c r="C1480" s="3" t="s">
        <v>6205</v>
      </c>
      <c r="D1480" s="6">
        <v>2500</v>
      </c>
      <c r="E1480" s="8">
        <v>2500</v>
      </c>
      <c r="F1480" t="s">
        <v>8218</v>
      </c>
      <c r="G1480" t="s">
        <v>8223</v>
      </c>
      <c r="H1480" t="s">
        <v>8245</v>
      </c>
      <c r="I1480">
        <v>1317576973</v>
      </c>
      <c r="J1480">
        <v>1312392973</v>
      </c>
      <c r="K1480" t="b">
        <v>0</v>
      </c>
      <c r="L1480">
        <v>22</v>
      </c>
      <c r="M1480" t="b">
        <v>1</v>
      </c>
      <c r="N1480" t="s">
        <v>8277</v>
      </c>
      <c r="O1480" t="s">
        <v>8323</v>
      </c>
      <c r="P1480" t="s">
        <v>8327</v>
      </c>
      <c r="Q1480">
        <f t="shared" si="139"/>
        <v>100</v>
      </c>
      <c r="R1480">
        <f t="shared" si="138"/>
        <v>113.64</v>
      </c>
      <c r="S1480" s="12">
        <f t="shared" si="140"/>
        <v>40758.733483796292</v>
      </c>
      <c r="T1480" s="12">
        <f t="shared" si="141"/>
        <v>40818.733483796292</v>
      </c>
      <c r="U1480">
        <f t="shared" si="142"/>
        <v>2011</v>
      </c>
      <c r="V1480" s="18">
        <f t="shared" si="143"/>
        <v>60</v>
      </c>
    </row>
    <row r="1481" spans="1:22" ht="45" x14ac:dyDescent="0.25">
      <c r="A1481">
        <v>2096</v>
      </c>
      <c r="B1481" s="3" t="s">
        <v>2097</v>
      </c>
      <c r="C1481" s="3" t="s">
        <v>6206</v>
      </c>
      <c r="D1481" s="6">
        <v>600</v>
      </c>
      <c r="E1481" s="8">
        <v>610</v>
      </c>
      <c r="F1481" t="s">
        <v>8218</v>
      </c>
      <c r="G1481" t="s">
        <v>8223</v>
      </c>
      <c r="H1481" t="s">
        <v>8245</v>
      </c>
      <c r="I1481">
        <v>1351223940</v>
      </c>
      <c r="J1481">
        <v>1349892735</v>
      </c>
      <c r="K1481" t="b">
        <v>0</v>
      </c>
      <c r="L1481">
        <v>14</v>
      </c>
      <c r="M1481" t="b">
        <v>1</v>
      </c>
      <c r="N1481" t="s">
        <v>8277</v>
      </c>
      <c r="O1481" t="s">
        <v>8323</v>
      </c>
      <c r="P1481" t="s">
        <v>8327</v>
      </c>
      <c r="Q1481">
        <f t="shared" si="139"/>
        <v>102</v>
      </c>
      <c r="R1481">
        <f t="shared" si="138"/>
        <v>43.57</v>
      </c>
      <c r="S1481" s="12">
        <f t="shared" si="140"/>
        <v>41192.758506944447</v>
      </c>
      <c r="T1481" s="12">
        <f t="shared" si="141"/>
        <v>41208.165972222225</v>
      </c>
      <c r="U1481">
        <f t="shared" si="142"/>
        <v>2012</v>
      </c>
      <c r="V1481" s="18">
        <f t="shared" si="143"/>
        <v>15.407465277777776</v>
      </c>
    </row>
    <row r="1482" spans="1:22" ht="60" x14ac:dyDescent="0.25">
      <c r="A1482">
        <v>2097</v>
      </c>
      <c r="B1482" s="3" t="s">
        <v>2098</v>
      </c>
      <c r="C1482" s="3" t="s">
        <v>6207</v>
      </c>
      <c r="D1482" s="6">
        <v>3000</v>
      </c>
      <c r="E1482" s="8">
        <v>3000</v>
      </c>
      <c r="F1482" t="s">
        <v>8218</v>
      </c>
      <c r="G1482" t="s">
        <v>8223</v>
      </c>
      <c r="H1482" t="s">
        <v>8245</v>
      </c>
      <c r="I1482">
        <v>1322751735</v>
      </c>
      <c r="J1482">
        <v>1317564135</v>
      </c>
      <c r="K1482" t="b">
        <v>0</v>
      </c>
      <c r="L1482">
        <v>38</v>
      </c>
      <c r="M1482" t="b">
        <v>1</v>
      </c>
      <c r="N1482" t="s">
        <v>8277</v>
      </c>
      <c r="O1482" t="s">
        <v>8323</v>
      </c>
      <c r="P1482" t="s">
        <v>8327</v>
      </c>
      <c r="Q1482">
        <f t="shared" si="139"/>
        <v>100</v>
      </c>
      <c r="R1482">
        <f t="shared" si="138"/>
        <v>78.95</v>
      </c>
      <c r="S1482" s="12">
        <f t="shared" si="140"/>
        <v>40818.58489583333</v>
      </c>
      <c r="T1482" s="12">
        <f t="shared" si="141"/>
        <v>40878.626562500001</v>
      </c>
      <c r="U1482">
        <f t="shared" si="142"/>
        <v>2011</v>
      </c>
      <c r="V1482" s="18">
        <f t="shared" si="143"/>
        <v>60.041666666666664</v>
      </c>
    </row>
    <row r="1483" spans="1:22" ht="45" x14ac:dyDescent="0.25">
      <c r="A1483">
        <v>2098</v>
      </c>
      <c r="B1483" s="3" t="s">
        <v>2099</v>
      </c>
      <c r="C1483" s="3" t="s">
        <v>6208</v>
      </c>
      <c r="D1483" s="6">
        <v>6000</v>
      </c>
      <c r="E1483" s="8">
        <v>6020</v>
      </c>
      <c r="F1483" t="s">
        <v>8218</v>
      </c>
      <c r="G1483" t="s">
        <v>8223</v>
      </c>
      <c r="H1483" t="s">
        <v>8245</v>
      </c>
      <c r="I1483">
        <v>1331174635</v>
      </c>
      <c r="J1483">
        <v>1328582635</v>
      </c>
      <c r="K1483" t="b">
        <v>0</v>
      </c>
      <c r="L1483">
        <v>32</v>
      </c>
      <c r="M1483" t="b">
        <v>1</v>
      </c>
      <c r="N1483" t="s">
        <v>8277</v>
      </c>
      <c r="O1483" t="s">
        <v>8323</v>
      </c>
      <c r="P1483" t="s">
        <v>8327</v>
      </c>
      <c r="Q1483">
        <f t="shared" si="139"/>
        <v>100</v>
      </c>
      <c r="R1483">
        <f t="shared" si="138"/>
        <v>188.13</v>
      </c>
      <c r="S1483" s="12">
        <f t="shared" si="140"/>
        <v>40946.11383101852</v>
      </c>
      <c r="T1483" s="12">
        <f t="shared" si="141"/>
        <v>40976.11383101852</v>
      </c>
      <c r="U1483">
        <f t="shared" si="142"/>
        <v>2012</v>
      </c>
      <c r="V1483" s="18">
        <f t="shared" si="143"/>
        <v>30</v>
      </c>
    </row>
    <row r="1484" spans="1:22" x14ac:dyDescent="0.25">
      <c r="A1484">
        <v>2099</v>
      </c>
      <c r="B1484" s="3" t="s">
        <v>2100</v>
      </c>
      <c r="C1484" s="3" t="s">
        <v>6209</v>
      </c>
      <c r="D1484" s="6">
        <v>3000</v>
      </c>
      <c r="E1484" s="8">
        <v>3971</v>
      </c>
      <c r="F1484" t="s">
        <v>8218</v>
      </c>
      <c r="G1484" t="s">
        <v>8223</v>
      </c>
      <c r="H1484" t="s">
        <v>8245</v>
      </c>
      <c r="I1484">
        <v>1435808400</v>
      </c>
      <c r="J1484">
        <v>1434650084</v>
      </c>
      <c r="K1484" t="b">
        <v>0</v>
      </c>
      <c r="L1484">
        <v>63</v>
      </c>
      <c r="M1484" t="b">
        <v>1</v>
      </c>
      <c r="N1484" t="s">
        <v>8277</v>
      </c>
      <c r="O1484" t="s">
        <v>8323</v>
      </c>
      <c r="P1484" t="s">
        <v>8327</v>
      </c>
      <c r="Q1484">
        <f t="shared" si="139"/>
        <v>132</v>
      </c>
      <c r="R1484">
        <f t="shared" si="138"/>
        <v>63.03</v>
      </c>
      <c r="S1484" s="12">
        <f t="shared" si="140"/>
        <v>42173.746342592596</v>
      </c>
      <c r="T1484" s="12">
        <f t="shared" si="141"/>
        <v>42187.152777777781</v>
      </c>
      <c r="U1484">
        <f t="shared" si="142"/>
        <v>2015</v>
      </c>
      <c r="V1484" s="18">
        <f t="shared" si="143"/>
        <v>13.406435185185186</v>
      </c>
    </row>
    <row r="1485" spans="1:22" ht="60" x14ac:dyDescent="0.25">
      <c r="A1485">
        <v>2100</v>
      </c>
      <c r="B1485" s="3" t="s">
        <v>2101</v>
      </c>
      <c r="C1485" s="3" t="s">
        <v>6210</v>
      </c>
      <c r="D1485" s="6">
        <v>600</v>
      </c>
      <c r="E1485" s="8">
        <v>820</v>
      </c>
      <c r="F1485" t="s">
        <v>8218</v>
      </c>
      <c r="G1485" t="s">
        <v>8223</v>
      </c>
      <c r="H1485" t="s">
        <v>8245</v>
      </c>
      <c r="I1485">
        <v>1341028740</v>
      </c>
      <c r="J1485">
        <v>1339704141</v>
      </c>
      <c r="K1485" t="b">
        <v>0</v>
      </c>
      <c r="L1485">
        <v>27</v>
      </c>
      <c r="M1485" t="b">
        <v>1</v>
      </c>
      <c r="N1485" t="s">
        <v>8277</v>
      </c>
      <c r="O1485" t="s">
        <v>8323</v>
      </c>
      <c r="P1485" t="s">
        <v>8327</v>
      </c>
      <c r="Q1485">
        <f t="shared" si="139"/>
        <v>137</v>
      </c>
      <c r="R1485">
        <f t="shared" si="138"/>
        <v>30.37</v>
      </c>
      <c r="S1485" s="12">
        <f t="shared" si="140"/>
        <v>41074.834965277776</v>
      </c>
      <c r="T1485" s="12">
        <f t="shared" si="141"/>
        <v>41090.165972222225</v>
      </c>
      <c r="U1485">
        <f t="shared" si="142"/>
        <v>2012</v>
      </c>
      <c r="V1485" s="18">
        <f t="shared" si="143"/>
        <v>15.331006944444447</v>
      </c>
    </row>
    <row r="1486" spans="1:22" ht="60" x14ac:dyDescent="0.25">
      <c r="A1486">
        <v>2101</v>
      </c>
      <c r="B1486" s="3" t="s">
        <v>2102</v>
      </c>
      <c r="C1486" s="3" t="s">
        <v>6211</v>
      </c>
      <c r="D1486" s="6">
        <v>2000</v>
      </c>
      <c r="E1486" s="8">
        <v>2265</v>
      </c>
      <c r="F1486" t="s">
        <v>8218</v>
      </c>
      <c r="G1486" t="s">
        <v>8223</v>
      </c>
      <c r="H1486" t="s">
        <v>8245</v>
      </c>
      <c r="I1486">
        <v>1329104114</v>
      </c>
      <c r="J1486">
        <v>1323920114</v>
      </c>
      <c r="K1486" t="b">
        <v>0</v>
      </c>
      <c r="L1486">
        <v>44</v>
      </c>
      <c r="M1486" t="b">
        <v>1</v>
      </c>
      <c r="N1486" t="s">
        <v>8277</v>
      </c>
      <c r="O1486" t="s">
        <v>8323</v>
      </c>
      <c r="P1486" t="s">
        <v>8327</v>
      </c>
      <c r="Q1486">
        <f t="shared" si="139"/>
        <v>113</v>
      </c>
      <c r="R1486">
        <f t="shared" si="138"/>
        <v>51.48</v>
      </c>
      <c r="S1486" s="12">
        <f t="shared" si="140"/>
        <v>40892.149467592593</v>
      </c>
      <c r="T1486" s="12">
        <f t="shared" si="141"/>
        <v>40952.149467592593</v>
      </c>
      <c r="U1486">
        <f t="shared" si="142"/>
        <v>2011</v>
      </c>
      <c r="V1486" s="18">
        <f t="shared" si="143"/>
        <v>60</v>
      </c>
    </row>
    <row r="1487" spans="1:22" ht="60" x14ac:dyDescent="0.25">
      <c r="A1487">
        <v>2102</v>
      </c>
      <c r="B1487" s="3" t="s">
        <v>2103</v>
      </c>
      <c r="C1487" s="3" t="s">
        <v>6212</v>
      </c>
      <c r="D1487" s="6">
        <v>1000</v>
      </c>
      <c r="E1487" s="8">
        <v>1360</v>
      </c>
      <c r="F1487" t="s">
        <v>8218</v>
      </c>
      <c r="G1487" t="s">
        <v>8223</v>
      </c>
      <c r="H1487" t="s">
        <v>8245</v>
      </c>
      <c r="I1487">
        <v>1304628648</v>
      </c>
      <c r="J1487">
        <v>1302036648</v>
      </c>
      <c r="K1487" t="b">
        <v>0</v>
      </c>
      <c r="L1487">
        <v>38</v>
      </c>
      <c r="M1487" t="b">
        <v>1</v>
      </c>
      <c r="N1487" t="s">
        <v>8277</v>
      </c>
      <c r="O1487" t="s">
        <v>8323</v>
      </c>
      <c r="P1487" t="s">
        <v>8327</v>
      </c>
      <c r="Q1487">
        <f t="shared" si="139"/>
        <v>136</v>
      </c>
      <c r="R1487">
        <f t="shared" si="138"/>
        <v>35.79</v>
      </c>
      <c r="S1487" s="12">
        <f t="shared" si="140"/>
        <v>40638.868611111109</v>
      </c>
      <c r="T1487" s="12">
        <f t="shared" si="141"/>
        <v>40668.868611111109</v>
      </c>
      <c r="U1487">
        <f t="shared" si="142"/>
        <v>2011</v>
      </c>
      <c r="V1487" s="18">
        <f t="shared" si="143"/>
        <v>30</v>
      </c>
    </row>
    <row r="1488" spans="1:22" ht="30" x14ac:dyDescent="0.25">
      <c r="A1488">
        <v>2103</v>
      </c>
      <c r="B1488" s="3" t="s">
        <v>2104</v>
      </c>
      <c r="C1488" s="3" t="s">
        <v>6213</v>
      </c>
      <c r="D1488" s="6">
        <v>7777</v>
      </c>
      <c r="E1488" s="8">
        <v>11364</v>
      </c>
      <c r="F1488" t="s">
        <v>8218</v>
      </c>
      <c r="G1488" t="s">
        <v>8223</v>
      </c>
      <c r="H1488" t="s">
        <v>8245</v>
      </c>
      <c r="I1488">
        <v>1352488027</v>
      </c>
      <c r="J1488">
        <v>1349892427</v>
      </c>
      <c r="K1488" t="b">
        <v>0</v>
      </c>
      <c r="L1488">
        <v>115</v>
      </c>
      <c r="M1488" t="b">
        <v>1</v>
      </c>
      <c r="N1488" t="s">
        <v>8277</v>
      </c>
      <c r="O1488" t="s">
        <v>8323</v>
      </c>
      <c r="P1488" t="s">
        <v>8327</v>
      </c>
      <c r="Q1488">
        <f t="shared" si="139"/>
        <v>146</v>
      </c>
      <c r="R1488">
        <f t="shared" si="138"/>
        <v>98.82</v>
      </c>
      <c r="S1488" s="12">
        <f t="shared" si="140"/>
        <v>41192.754942129628</v>
      </c>
      <c r="T1488" s="12">
        <f t="shared" si="141"/>
        <v>41222.7966087963</v>
      </c>
      <c r="U1488">
        <f t="shared" si="142"/>
        <v>2012</v>
      </c>
      <c r="V1488" s="18">
        <f t="shared" si="143"/>
        <v>30.041666666666668</v>
      </c>
    </row>
    <row r="1489" spans="1:22" ht="45" x14ac:dyDescent="0.25">
      <c r="A1489">
        <v>2104</v>
      </c>
      <c r="B1489" s="3" t="s">
        <v>2105</v>
      </c>
      <c r="C1489" s="3" t="s">
        <v>6214</v>
      </c>
      <c r="D1489" s="6">
        <v>800</v>
      </c>
      <c r="E1489" s="8">
        <v>1036</v>
      </c>
      <c r="F1489" t="s">
        <v>8218</v>
      </c>
      <c r="G1489" t="s">
        <v>8223</v>
      </c>
      <c r="H1489" t="s">
        <v>8245</v>
      </c>
      <c r="I1489">
        <v>1369958400</v>
      </c>
      <c r="J1489">
        <v>1367286434</v>
      </c>
      <c r="K1489" t="b">
        <v>0</v>
      </c>
      <c r="L1489">
        <v>37</v>
      </c>
      <c r="M1489" t="b">
        <v>1</v>
      </c>
      <c r="N1489" t="s">
        <v>8277</v>
      </c>
      <c r="O1489" t="s">
        <v>8323</v>
      </c>
      <c r="P1489" t="s">
        <v>8327</v>
      </c>
      <c r="Q1489">
        <f t="shared" si="139"/>
        <v>130</v>
      </c>
      <c r="R1489">
        <f t="shared" si="138"/>
        <v>28</v>
      </c>
      <c r="S1489" s="12">
        <f t="shared" si="140"/>
        <v>41394.074467592596</v>
      </c>
      <c r="T1489" s="12">
        <f t="shared" si="141"/>
        <v>41425</v>
      </c>
      <c r="U1489">
        <f t="shared" si="142"/>
        <v>2013</v>
      </c>
      <c r="V1489" s="18">
        <f t="shared" si="143"/>
        <v>30.925532407407413</v>
      </c>
    </row>
    <row r="1490" spans="1:22" ht="45" x14ac:dyDescent="0.25">
      <c r="A1490">
        <v>2105</v>
      </c>
      <c r="B1490" s="3" t="s">
        <v>2106</v>
      </c>
      <c r="C1490" s="3" t="s">
        <v>6215</v>
      </c>
      <c r="D1490" s="6">
        <v>2000</v>
      </c>
      <c r="E1490" s="8">
        <v>5080</v>
      </c>
      <c r="F1490" t="s">
        <v>8218</v>
      </c>
      <c r="G1490" t="s">
        <v>8223</v>
      </c>
      <c r="H1490" t="s">
        <v>8245</v>
      </c>
      <c r="I1490">
        <v>1416542400</v>
      </c>
      <c r="J1490">
        <v>1415472953</v>
      </c>
      <c r="K1490" t="b">
        <v>0</v>
      </c>
      <c r="L1490">
        <v>99</v>
      </c>
      <c r="M1490" t="b">
        <v>1</v>
      </c>
      <c r="N1490" t="s">
        <v>8277</v>
      </c>
      <c r="O1490" t="s">
        <v>8323</v>
      </c>
      <c r="P1490" t="s">
        <v>8327</v>
      </c>
      <c r="Q1490">
        <f t="shared" si="139"/>
        <v>254</v>
      </c>
      <c r="R1490">
        <f t="shared" si="138"/>
        <v>51.31</v>
      </c>
      <c r="S1490" s="12">
        <f t="shared" si="140"/>
        <v>41951.788807870369</v>
      </c>
      <c r="T1490" s="12">
        <f t="shared" si="141"/>
        <v>41964.166666666672</v>
      </c>
      <c r="U1490">
        <f t="shared" si="142"/>
        <v>2014</v>
      </c>
      <c r="V1490" s="18">
        <f t="shared" si="143"/>
        <v>12.377858796296294</v>
      </c>
    </row>
    <row r="1491" spans="1:22" ht="60" x14ac:dyDescent="0.25">
      <c r="A1491">
        <v>2106</v>
      </c>
      <c r="B1491" s="3" t="s">
        <v>2107</v>
      </c>
      <c r="C1491" s="3" t="s">
        <v>6216</v>
      </c>
      <c r="D1491" s="6">
        <v>2200</v>
      </c>
      <c r="E1491" s="8">
        <v>2355</v>
      </c>
      <c r="F1491" t="s">
        <v>8218</v>
      </c>
      <c r="G1491" t="s">
        <v>8223</v>
      </c>
      <c r="H1491" t="s">
        <v>8245</v>
      </c>
      <c r="I1491">
        <v>1359176974</v>
      </c>
      <c r="J1491">
        <v>1356584974</v>
      </c>
      <c r="K1491" t="b">
        <v>0</v>
      </c>
      <c r="L1491">
        <v>44</v>
      </c>
      <c r="M1491" t="b">
        <v>1</v>
      </c>
      <c r="N1491" t="s">
        <v>8277</v>
      </c>
      <c r="O1491" t="s">
        <v>8323</v>
      </c>
      <c r="P1491" t="s">
        <v>8327</v>
      </c>
      <c r="Q1491">
        <f t="shared" si="139"/>
        <v>107</v>
      </c>
      <c r="R1491">
        <f t="shared" si="138"/>
        <v>53.52</v>
      </c>
      <c r="S1491" s="12">
        <f t="shared" si="140"/>
        <v>41270.21497685185</v>
      </c>
      <c r="T1491" s="12">
        <f t="shared" si="141"/>
        <v>41300.21497685185</v>
      </c>
      <c r="U1491">
        <f t="shared" si="142"/>
        <v>2012</v>
      </c>
      <c r="V1491" s="18">
        <f t="shared" si="143"/>
        <v>30</v>
      </c>
    </row>
    <row r="1492" spans="1:22" ht="45" x14ac:dyDescent="0.25">
      <c r="A1492">
        <v>2107</v>
      </c>
      <c r="B1492" s="3" t="s">
        <v>2108</v>
      </c>
      <c r="C1492" s="3" t="s">
        <v>6217</v>
      </c>
      <c r="D1492" s="6">
        <v>2000</v>
      </c>
      <c r="E1492" s="8">
        <v>2154.66</v>
      </c>
      <c r="F1492" t="s">
        <v>8218</v>
      </c>
      <c r="G1492" t="s">
        <v>8223</v>
      </c>
      <c r="H1492" t="s">
        <v>8245</v>
      </c>
      <c r="I1492">
        <v>1415815393</v>
      </c>
      <c r="J1492">
        <v>1413997393</v>
      </c>
      <c r="K1492" t="b">
        <v>0</v>
      </c>
      <c r="L1492">
        <v>58</v>
      </c>
      <c r="M1492" t="b">
        <v>1</v>
      </c>
      <c r="N1492" t="s">
        <v>8277</v>
      </c>
      <c r="O1492" t="s">
        <v>8323</v>
      </c>
      <c r="P1492" t="s">
        <v>8327</v>
      </c>
      <c r="Q1492">
        <f t="shared" si="139"/>
        <v>108</v>
      </c>
      <c r="R1492">
        <f t="shared" si="138"/>
        <v>37.15</v>
      </c>
      <c r="S1492" s="12">
        <f t="shared" si="140"/>
        <v>41934.71056712963</v>
      </c>
      <c r="T1492" s="12">
        <f t="shared" si="141"/>
        <v>41955.752233796295</v>
      </c>
      <c r="U1492">
        <f t="shared" si="142"/>
        <v>2014</v>
      </c>
      <c r="V1492" s="18">
        <f t="shared" si="143"/>
        <v>21.041666666666668</v>
      </c>
    </row>
    <row r="1493" spans="1:22" ht="60" x14ac:dyDescent="0.25">
      <c r="A1493">
        <v>2108</v>
      </c>
      <c r="B1493" s="3" t="s">
        <v>2109</v>
      </c>
      <c r="C1493" s="3" t="s">
        <v>6218</v>
      </c>
      <c r="D1493" s="6">
        <v>16000</v>
      </c>
      <c r="E1493" s="8">
        <v>17170</v>
      </c>
      <c r="F1493" t="s">
        <v>8218</v>
      </c>
      <c r="G1493" t="s">
        <v>8223</v>
      </c>
      <c r="H1493" t="s">
        <v>8245</v>
      </c>
      <c r="I1493">
        <v>1347249300</v>
      </c>
      <c r="J1493">
        <v>1344917580</v>
      </c>
      <c r="K1493" t="b">
        <v>0</v>
      </c>
      <c r="L1493">
        <v>191</v>
      </c>
      <c r="M1493" t="b">
        <v>1</v>
      </c>
      <c r="N1493" t="s">
        <v>8277</v>
      </c>
      <c r="O1493" t="s">
        <v>8323</v>
      </c>
      <c r="P1493" t="s">
        <v>8327</v>
      </c>
      <c r="Q1493">
        <f t="shared" si="139"/>
        <v>107</v>
      </c>
      <c r="R1493">
        <f t="shared" si="138"/>
        <v>89.9</v>
      </c>
      <c r="S1493" s="12">
        <f t="shared" si="140"/>
        <v>41135.175694444442</v>
      </c>
      <c r="T1493" s="12">
        <f t="shared" si="141"/>
        <v>41162.163194444445</v>
      </c>
      <c r="U1493">
        <f t="shared" si="142"/>
        <v>2012</v>
      </c>
      <c r="V1493" s="18">
        <f t="shared" si="143"/>
        <v>26.987500000000001</v>
      </c>
    </row>
    <row r="1494" spans="1:22" ht="45" x14ac:dyDescent="0.25">
      <c r="A1494">
        <v>2109</v>
      </c>
      <c r="B1494" s="3" t="s">
        <v>2110</v>
      </c>
      <c r="C1494" s="3" t="s">
        <v>6219</v>
      </c>
      <c r="D1494" s="6">
        <v>4000</v>
      </c>
      <c r="E1494" s="8">
        <v>4261</v>
      </c>
      <c r="F1494" t="s">
        <v>8218</v>
      </c>
      <c r="G1494" t="s">
        <v>8223</v>
      </c>
      <c r="H1494" t="s">
        <v>8245</v>
      </c>
      <c r="I1494">
        <v>1436115617</v>
      </c>
      <c r="J1494">
        <v>1433523617</v>
      </c>
      <c r="K1494" t="b">
        <v>0</v>
      </c>
      <c r="L1494">
        <v>40</v>
      </c>
      <c r="M1494" t="b">
        <v>1</v>
      </c>
      <c r="N1494" t="s">
        <v>8277</v>
      </c>
      <c r="O1494" t="s">
        <v>8323</v>
      </c>
      <c r="P1494" t="s">
        <v>8327</v>
      </c>
      <c r="Q1494">
        <f t="shared" si="139"/>
        <v>107</v>
      </c>
      <c r="R1494">
        <f t="shared" si="138"/>
        <v>106.53</v>
      </c>
      <c r="S1494" s="12">
        <f t="shared" si="140"/>
        <v>42160.708530092597</v>
      </c>
      <c r="T1494" s="12">
        <f t="shared" si="141"/>
        <v>42190.708530092597</v>
      </c>
      <c r="U1494">
        <f t="shared" si="142"/>
        <v>2015</v>
      </c>
      <c r="V1494" s="18">
        <f t="shared" si="143"/>
        <v>30</v>
      </c>
    </row>
    <row r="1495" spans="1:22" ht="30" x14ac:dyDescent="0.25">
      <c r="A1495">
        <v>2110</v>
      </c>
      <c r="B1495" s="3" t="s">
        <v>2111</v>
      </c>
      <c r="C1495" s="3" t="s">
        <v>6220</v>
      </c>
      <c r="D1495" s="6">
        <v>2000</v>
      </c>
      <c r="E1495" s="8">
        <v>2007</v>
      </c>
      <c r="F1495" t="s">
        <v>8218</v>
      </c>
      <c r="G1495" t="s">
        <v>8223</v>
      </c>
      <c r="H1495" t="s">
        <v>8245</v>
      </c>
      <c r="I1495">
        <v>1401253140</v>
      </c>
      <c r="J1495">
        <v>1398873969</v>
      </c>
      <c r="K1495" t="b">
        <v>0</v>
      </c>
      <c r="L1495">
        <v>38</v>
      </c>
      <c r="M1495" t="b">
        <v>1</v>
      </c>
      <c r="N1495" t="s">
        <v>8277</v>
      </c>
      <c r="O1495" t="s">
        <v>8323</v>
      </c>
      <c r="P1495" t="s">
        <v>8327</v>
      </c>
      <c r="Q1495">
        <f t="shared" si="139"/>
        <v>100</v>
      </c>
      <c r="R1495">
        <f t="shared" si="138"/>
        <v>52.82</v>
      </c>
      <c r="S1495" s="12">
        <f t="shared" si="140"/>
        <v>41759.670937499999</v>
      </c>
      <c r="T1495" s="12">
        <f t="shared" si="141"/>
        <v>41787.207638888889</v>
      </c>
      <c r="U1495">
        <f t="shared" si="142"/>
        <v>2014</v>
      </c>
      <c r="V1495" s="18">
        <f t="shared" si="143"/>
        <v>27.536701388888886</v>
      </c>
    </row>
    <row r="1496" spans="1:22" ht="60" x14ac:dyDescent="0.25">
      <c r="A1496">
        <v>2111</v>
      </c>
      <c r="B1496" s="3" t="s">
        <v>2112</v>
      </c>
      <c r="C1496" s="3" t="s">
        <v>6221</v>
      </c>
      <c r="D1496" s="6">
        <v>2000</v>
      </c>
      <c r="E1496" s="8">
        <v>2130</v>
      </c>
      <c r="F1496" t="s">
        <v>8218</v>
      </c>
      <c r="G1496" t="s">
        <v>8223</v>
      </c>
      <c r="H1496" t="s">
        <v>8245</v>
      </c>
      <c r="I1496">
        <v>1313370000</v>
      </c>
      <c r="J1496">
        <v>1307594625</v>
      </c>
      <c r="K1496" t="b">
        <v>0</v>
      </c>
      <c r="L1496">
        <v>39</v>
      </c>
      <c r="M1496" t="b">
        <v>1</v>
      </c>
      <c r="N1496" t="s">
        <v>8277</v>
      </c>
      <c r="O1496" t="s">
        <v>8323</v>
      </c>
      <c r="P1496" t="s">
        <v>8327</v>
      </c>
      <c r="Q1496">
        <f t="shared" si="139"/>
        <v>107</v>
      </c>
      <c r="R1496">
        <f t="shared" si="138"/>
        <v>54.62</v>
      </c>
      <c r="S1496" s="12">
        <f t="shared" si="140"/>
        <v>40703.197048611109</v>
      </c>
      <c r="T1496" s="12">
        <f t="shared" si="141"/>
        <v>40770.041666666664</v>
      </c>
      <c r="U1496">
        <f t="shared" si="142"/>
        <v>2011</v>
      </c>
      <c r="V1496" s="18">
        <f t="shared" si="143"/>
        <v>66.844618055555557</v>
      </c>
    </row>
    <row r="1497" spans="1:22" ht="45" x14ac:dyDescent="0.25">
      <c r="A1497">
        <v>2112</v>
      </c>
      <c r="B1497" s="3" t="s">
        <v>2113</v>
      </c>
      <c r="C1497" s="3" t="s">
        <v>6222</v>
      </c>
      <c r="D1497" s="6">
        <v>300</v>
      </c>
      <c r="E1497" s="8">
        <v>300</v>
      </c>
      <c r="F1497" t="s">
        <v>8218</v>
      </c>
      <c r="G1497" t="s">
        <v>8223</v>
      </c>
      <c r="H1497" t="s">
        <v>8245</v>
      </c>
      <c r="I1497">
        <v>1366064193</v>
      </c>
      <c r="J1497">
        <v>1364854593</v>
      </c>
      <c r="K1497" t="b">
        <v>0</v>
      </c>
      <c r="L1497">
        <v>11</v>
      </c>
      <c r="M1497" t="b">
        <v>1</v>
      </c>
      <c r="N1497" t="s">
        <v>8277</v>
      </c>
      <c r="O1497" t="s">
        <v>8323</v>
      </c>
      <c r="P1497" t="s">
        <v>8327</v>
      </c>
      <c r="Q1497">
        <f t="shared" si="139"/>
        <v>100</v>
      </c>
      <c r="R1497">
        <f t="shared" si="138"/>
        <v>27.27</v>
      </c>
      <c r="S1497" s="12">
        <f t="shared" si="140"/>
        <v>41365.928159722222</v>
      </c>
      <c r="T1497" s="12">
        <f t="shared" si="141"/>
        <v>41379.928159722222</v>
      </c>
      <c r="U1497">
        <f t="shared" si="142"/>
        <v>2013</v>
      </c>
      <c r="V1497" s="18">
        <f t="shared" si="143"/>
        <v>14</v>
      </c>
    </row>
    <row r="1498" spans="1:22" ht="30" x14ac:dyDescent="0.25">
      <c r="A1498">
        <v>2113</v>
      </c>
      <c r="B1498" s="3" t="s">
        <v>2114</v>
      </c>
      <c r="C1498" s="3" t="s">
        <v>6223</v>
      </c>
      <c r="D1498" s="6">
        <v>7000</v>
      </c>
      <c r="E1498" s="8">
        <v>7340</v>
      </c>
      <c r="F1498" t="s">
        <v>8218</v>
      </c>
      <c r="G1498" t="s">
        <v>8223</v>
      </c>
      <c r="H1498" t="s">
        <v>8245</v>
      </c>
      <c r="I1498">
        <v>1411505176</v>
      </c>
      <c r="J1498">
        <v>1408481176</v>
      </c>
      <c r="K1498" t="b">
        <v>0</v>
      </c>
      <c r="L1498">
        <v>107</v>
      </c>
      <c r="M1498" t="b">
        <v>1</v>
      </c>
      <c r="N1498" t="s">
        <v>8277</v>
      </c>
      <c r="O1498" t="s">
        <v>8323</v>
      </c>
      <c r="P1498" t="s">
        <v>8327</v>
      </c>
      <c r="Q1498">
        <f t="shared" si="139"/>
        <v>105</v>
      </c>
      <c r="R1498">
        <f t="shared" si="138"/>
        <v>68.599999999999994</v>
      </c>
      <c r="S1498" s="12">
        <f t="shared" si="140"/>
        <v>41870.86546296296</v>
      </c>
      <c r="T1498" s="12">
        <f t="shared" si="141"/>
        <v>41905.86546296296</v>
      </c>
      <c r="U1498">
        <f t="shared" si="142"/>
        <v>2014</v>
      </c>
      <c r="V1498" s="18">
        <f t="shared" si="143"/>
        <v>35</v>
      </c>
    </row>
    <row r="1499" spans="1:22" ht="60" x14ac:dyDescent="0.25">
      <c r="A1499">
        <v>2114</v>
      </c>
      <c r="B1499" s="3" t="s">
        <v>2115</v>
      </c>
      <c r="C1499" s="3" t="s">
        <v>6224</v>
      </c>
      <c r="D1499" s="6">
        <v>5000</v>
      </c>
      <c r="E1499" s="8">
        <v>5235</v>
      </c>
      <c r="F1499" t="s">
        <v>8218</v>
      </c>
      <c r="G1499" t="s">
        <v>8223</v>
      </c>
      <c r="H1499" t="s">
        <v>8245</v>
      </c>
      <c r="I1499">
        <v>1291870740</v>
      </c>
      <c r="J1499">
        <v>1286480070</v>
      </c>
      <c r="K1499" t="b">
        <v>0</v>
      </c>
      <c r="L1499">
        <v>147</v>
      </c>
      <c r="M1499" t="b">
        <v>1</v>
      </c>
      <c r="N1499" t="s">
        <v>8277</v>
      </c>
      <c r="O1499" t="s">
        <v>8323</v>
      </c>
      <c r="P1499" t="s">
        <v>8327</v>
      </c>
      <c r="Q1499">
        <f t="shared" si="139"/>
        <v>105</v>
      </c>
      <c r="R1499">
        <f t="shared" si="138"/>
        <v>35.61</v>
      </c>
      <c r="S1499" s="12">
        <f t="shared" si="140"/>
        <v>40458.815625000003</v>
      </c>
      <c r="T1499" s="12">
        <f t="shared" si="141"/>
        <v>40521.207638888889</v>
      </c>
      <c r="U1499">
        <f t="shared" si="142"/>
        <v>2010</v>
      </c>
      <c r="V1499" s="18">
        <f t="shared" si="143"/>
        <v>62.39201388888889</v>
      </c>
    </row>
    <row r="1500" spans="1:22" ht="45" x14ac:dyDescent="0.25">
      <c r="A1500">
        <v>2115</v>
      </c>
      <c r="B1500" s="3" t="s">
        <v>2116</v>
      </c>
      <c r="C1500" s="3" t="s">
        <v>6225</v>
      </c>
      <c r="D1500" s="6">
        <v>1500</v>
      </c>
      <c r="E1500" s="8">
        <v>3385</v>
      </c>
      <c r="F1500" t="s">
        <v>8218</v>
      </c>
      <c r="G1500" t="s">
        <v>8223</v>
      </c>
      <c r="H1500" t="s">
        <v>8245</v>
      </c>
      <c r="I1500">
        <v>1298167001</v>
      </c>
      <c r="J1500">
        <v>1295575001</v>
      </c>
      <c r="K1500" t="b">
        <v>0</v>
      </c>
      <c r="L1500">
        <v>36</v>
      </c>
      <c r="M1500" t="b">
        <v>1</v>
      </c>
      <c r="N1500" t="s">
        <v>8277</v>
      </c>
      <c r="O1500" t="s">
        <v>8323</v>
      </c>
      <c r="P1500" t="s">
        <v>8327</v>
      </c>
      <c r="Q1500">
        <f t="shared" si="139"/>
        <v>226</v>
      </c>
      <c r="R1500">
        <f t="shared" si="138"/>
        <v>94.03</v>
      </c>
      <c r="S1500" s="12">
        <f t="shared" si="140"/>
        <v>40564.081030092595</v>
      </c>
      <c r="T1500" s="12">
        <f t="shared" si="141"/>
        <v>40594.081030092595</v>
      </c>
      <c r="U1500">
        <f t="shared" si="142"/>
        <v>2011</v>
      </c>
      <c r="V1500" s="18">
        <f t="shared" si="143"/>
        <v>30</v>
      </c>
    </row>
    <row r="1501" spans="1:22" ht="45" x14ac:dyDescent="0.25">
      <c r="A1501">
        <v>2116</v>
      </c>
      <c r="B1501" s="3" t="s">
        <v>2117</v>
      </c>
      <c r="C1501" s="3" t="s">
        <v>6226</v>
      </c>
      <c r="D1501" s="6">
        <v>48000</v>
      </c>
      <c r="E1501" s="8">
        <v>48434</v>
      </c>
      <c r="F1501" t="s">
        <v>8218</v>
      </c>
      <c r="G1501" t="s">
        <v>8223</v>
      </c>
      <c r="H1501" t="s">
        <v>8245</v>
      </c>
      <c r="I1501">
        <v>1349203203</v>
      </c>
      <c r="J1501">
        <v>1345056003</v>
      </c>
      <c r="K1501" t="b">
        <v>0</v>
      </c>
      <c r="L1501">
        <v>92</v>
      </c>
      <c r="M1501" t="b">
        <v>1</v>
      </c>
      <c r="N1501" t="s">
        <v>8277</v>
      </c>
      <c r="O1501" t="s">
        <v>8323</v>
      </c>
      <c r="P1501" t="s">
        <v>8327</v>
      </c>
      <c r="Q1501">
        <f t="shared" si="139"/>
        <v>101</v>
      </c>
      <c r="R1501">
        <f t="shared" si="138"/>
        <v>526.46</v>
      </c>
      <c r="S1501" s="12">
        <f t="shared" si="140"/>
        <v>41136.777812500004</v>
      </c>
      <c r="T1501" s="12">
        <f t="shared" si="141"/>
        <v>41184.777812500004</v>
      </c>
      <c r="U1501">
        <f t="shared" si="142"/>
        <v>2012</v>
      </c>
      <c r="V1501" s="18">
        <f t="shared" si="143"/>
        <v>48</v>
      </c>
    </row>
    <row r="1502" spans="1:22" ht="60" x14ac:dyDescent="0.25">
      <c r="A1502">
        <v>2117</v>
      </c>
      <c r="B1502" s="3" t="s">
        <v>2118</v>
      </c>
      <c r="C1502" s="3" t="s">
        <v>6227</v>
      </c>
      <c r="D1502" s="6">
        <v>1200</v>
      </c>
      <c r="E1502" s="8">
        <v>1773</v>
      </c>
      <c r="F1502" t="s">
        <v>8218</v>
      </c>
      <c r="G1502" t="s">
        <v>8223</v>
      </c>
      <c r="H1502" t="s">
        <v>8245</v>
      </c>
      <c r="I1502">
        <v>1445921940</v>
      </c>
      <c r="J1502">
        <v>1444699549</v>
      </c>
      <c r="K1502" t="b">
        <v>0</v>
      </c>
      <c r="L1502">
        <v>35</v>
      </c>
      <c r="M1502" t="b">
        <v>1</v>
      </c>
      <c r="N1502" t="s">
        <v>8277</v>
      </c>
      <c r="O1502" t="s">
        <v>8323</v>
      </c>
      <c r="P1502" t="s">
        <v>8327</v>
      </c>
      <c r="Q1502">
        <f t="shared" si="139"/>
        <v>148</v>
      </c>
      <c r="R1502">
        <f t="shared" si="138"/>
        <v>50.66</v>
      </c>
      <c r="S1502" s="12">
        <f t="shared" si="140"/>
        <v>42290.059594907405</v>
      </c>
      <c r="T1502" s="12">
        <f t="shared" si="141"/>
        <v>42304.207638888889</v>
      </c>
      <c r="U1502">
        <f t="shared" si="142"/>
        <v>2015</v>
      </c>
      <c r="V1502" s="18">
        <f t="shared" si="143"/>
        <v>14.14804398148148</v>
      </c>
    </row>
    <row r="1503" spans="1:22" ht="30" x14ac:dyDescent="0.25">
      <c r="A1503">
        <v>2118</v>
      </c>
      <c r="B1503" s="3" t="s">
        <v>2119</v>
      </c>
      <c r="C1503" s="3" t="s">
        <v>6228</v>
      </c>
      <c r="D1503" s="6">
        <v>1000</v>
      </c>
      <c r="E1503" s="8">
        <v>1346.11</v>
      </c>
      <c r="F1503" t="s">
        <v>8218</v>
      </c>
      <c r="G1503" t="s">
        <v>8223</v>
      </c>
      <c r="H1503" t="s">
        <v>8245</v>
      </c>
      <c r="I1503">
        <v>1311538136</v>
      </c>
      <c r="J1503">
        <v>1308946136</v>
      </c>
      <c r="K1503" t="b">
        <v>0</v>
      </c>
      <c r="L1503">
        <v>17</v>
      </c>
      <c r="M1503" t="b">
        <v>1</v>
      </c>
      <c r="N1503" t="s">
        <v>8277</v>
      </c>
      <c r="O1503" t="s">
        <v>8323</v>
      </c>
      <c r="P1503" t="s">
        <v>8327</v>
      </c>
      <c r="Q1503">
        <f t="shared" si="139"/>
        <v>135</v>
      </c>
      <c r="R1503">
        <f t="shared" si="138"/>
        <v>79.180000000000007</v>
      </c>
      <c r="S1503" s="12">
        <f t="shared" si="140"/>
        <v>40718.839537037034</v>
      </c>
      <c r="T1503" s="12">
        <f t="shared" si="141"/>
        <v>40748.839537037034</v>
      </c>
      <c r="U1503">
        <f t="shared" si="142"/>
        <v>2011</v>
      </c>
      <c r="V1503" s="18">
        <f t="shared" si="143"/>
        <v>30</v>
      </c>
    </row>
    <row r="1504" spans="1:22" ht="45" x14ac:dyDescent="0.25">
      <c r="A1504">
        <v>2119</v>
      </c>
      <c r="B1504" s="3" t="s">
        <v>2120</v>
      </c>
      <c r="C1504" s="3" t="s">
        <v>6229</v>
      </c>
      <c r="D1504" s="6">
        <v>2000</v>
      </c>
      <c r="E1504" s="8">
        <v>2015</v>
      </c>
      <c r="F1504" t="s">
        <v>8218</v>
      </c>
      <c r="G1504" t="s">
        <v>8223</v>
      </c>
      <c r="H1504" t="s">
        <v>8245</v>
      </c>
      <c r="I1504">
        <v>1345086445</v>
      </c>
      <c r="J1504">
        <v>1342494445</v>
      </c>
      <c r="K1504" t="b">
        <v>0</v>
      </c>
      <c r="L1504">
        <v>22</v>
      </c>
      <c r="M1504" t="b">
        <v>1</v>
      </c>
      <c r="N1504" t="s">
        <v>8277</v>
      </c>
      <c r="O1504" t="s">
        <v>8323</v>
      </c>
      <c r="P1504" t="s">
        <v>8327</v>
      </c>
      <c r="Q1504">
        <f t="shared" si="139"/>
        <v>101</v>
      </c>
      <c r="R1504">
        <f t="shared" si="138"/>
        <v>91.59</v>
      </c>
      <c r="S1504" s="12">
        <f t="shared" si="140"/>
        <v>41107.130150462966</v>
      </c>
      <c r="T1504" s="12">
        <f t="shared" si="141"/>
        <v>41137.130150462966</v>
      </c>
      <c r="U1504">
        <f t="shared" si="142"/>
        <v>2012</v>
      </c>
      <c r="V1504" s="18">
        <f t="shared" si="143"/>
        <v>30</v>
      </c>
    </row>
    <row r="1505" spans="1:22" ht="45" x14ac:dyDescent="0.25">
      <c r="A1505">
        <v>2120</v>
      </c>
      <c r="B1505" s="3" t="s">
        <v>2121</v>
      </c>
      <c r="C1505" s="3" t="s">
        <v>6230</v>
      </c>
      <c r="D1505" s="6">
        <v>8000</v>
      </c>
      <c r="E1505" s="8">
        <v>8070.43</v>
      </c>
      <c r="F1505" t="s">
        <v>8218</v>
      </c>
      <c r="G1505" t="s">
        <v>8223</v>
      </c>
      <c r="H1505" t="s">
        <v>8245</v>
      </c>
      <c r="I1505">
        <v>1388617736</v>
      </c>
      <c r="J1505">
        <v>1384384136</v>
      </c>
      <c r="K1505" t="b">
        <v>0</v>
      </c>
      <c r="L1505">
        <v>69</v>
      </c>
      <c r="M1505" t="b">
        <v>1</v>
      </c>
      <c r="N1505" t="s">
        <v>8277</v>
      </c>
      <c r="O1505" t="s">
        <v>8323</v>
      </c>
      <c r="P1505" t="s">
        <v>8327</v>
      </c>
      <c r="Q1505">
        <f t="shared" si="139"/>
        <v>101</v>
      </c>
      <c r="R1505">
        <f t="shared" si="138"/>
        <v>116.96</v>
      </c>
      <c r="S1505" s="12">
        <f t="shared" si="140"/>
        <v>41591.964537037034</v>
      </c>
      <c r="T1505" s="12">
        <f t="shared" si="141"/>
        <v>41640.964537037034</v>
      </c>
      <c r="U1505">
        <f t="shared" si="142"/>
        <v>2013</v>
      </c>
      <c r="V1505" s="18">
        <f t="shared" si="143"/>
        <v>49</v>
      </c>
    </row>
    <row r="1506" spans="1:22" ht="30" x14ac:dyDescent="0.25">
      <c r="A1506">
        <v>2161</v>
      </c>
      <c r="B1506" s="3" t="s">
        <v>2162</v>
      </c>
      <c r="C1506" s="3" t="s">
        <v>6271</v>
      </c>
      <c r="D1506" s="6">
        <v>400</v>
      </c>
      <c r="E1506" s="8">
        <v>463</v>
      </c>
      <c r="F1506" t="s">
        <v>8218</v>
      </c>
      <c r="G1506" t="s">
        <v>8223</v>
      </c>
      <c r="H1506" t="s">
        <v>8245</v>
      </c>
      <c r="I1506">
        <v>1443040059</v>
      </c>
      <c r="J1506">
        <v>1440448059</v>
      </c>
      <c r="K1506" t="b">
        <v>0</v>
      </c>
      <c r="L1506">
        <v>13</v>
      </c>
      <c r="M1506" t="b">
        <v>1</v>
      </c>
      <c r="N1506" t="s">
        <v>8274</v>
      </c>
      <c r="O1506" t="s">
        <v>8323</v>
      </c>
      <c r="P1506" t="s">
        <v>8324</v>
      </c>
      <c r="Q1506">
        <f t="shared" si="139"/>
        <v>116</v>
      </c>
      <c r="R1506">
        <f t="shared" si="138"/>
        <v>35.619999999999997</v>
      </c>
      <c r="S1506" s="12">
        <f t="shared" si="140"/>
        <v>42240.852534722217</v>
      </c>
      <c r="T1506" s="12">
        <f t="shared" si="141"/>
        <v>42270.852534722217</v>
      </c>
      <c r="U1506">
        <f t="shared" si="142"/>
        <v>2015</v>
      </c>
      <c r="V1506" s="18">
        <f t="shared" si="143"/>
        <v>30</v>
      </c>
    </row>
    <row r="1507" spans="1:22" ht="60" x14ac:dyDescent="0.25">
      <c r="A1507">
        <v>2162</v>
      </c>
      <c r="B1507" s="3" t="s">
        <v>2163</v>
      </c>
      <c r="C1507" s="3" t="s">
        <v>6272</v>
      </c>
      <c r="D1507" s="6">
        <v>4500</v>
      </c>
      <c r="E1507" s="8">
        <v>5052</v>
      </c>
      <c r="F1507" t="s">
        <v>8218</v>
      </c>
      <c r="G1507" t="s">
        <v>8223</v>
      </c>
      <c r="H1507" t="s">
        <v>8245</v>
      </c>
      <c r="I1507">
        <v>1406226191</v>
      </c>
      <c r="J1507">
        <v>1403547791</v>
      </c>
      <c r="K1507" t="b">
        <v>0</v>
      </c>
      <c r="L1507">
        <v>58</v>
      </c>
      <c r="M1507" t="b">
        <v>1</v>
      </c>
      <c r="N1507" t="s">
        <v>8274</v>
      </c>
      <c r="O1507" t="s">
        <v>8323</v>
      </c>
      <c r="P1507" t="s">
        <v>8324</v>
      </c>
      <c r="Q1507">
        <f t="shared" si="139"/>
        <v>112</v>
      </c>
      <c r="R1507">
        <f t="shared" si="138"/>
        <v>87.1</v>
      </c>
      <c r="S1507" s="12">
        <f t="shared" si="140"/>
        <v>41813.766099537039</v>
      </c>
      <c r="T1507" s="12">
        <f t="shared" si="141"/>
        <v>41844.766099537039</v>
      </c>
      <c r="U1507">
        <f t="shared" si="142"/>
        <v>2014</v>
      </c>
      <c r="V1507" s="18">
        <f t="shared" si="143"/>
        <v>31</v>
      </c>
    </row>
    <row r="1508" spans="1:22" ht="45" x14ac:dyDescent="0.25">
      <c r="A1508">
        <v>2163</v>
      </c>
      <c r="B1508" s="3" t="s">
        <v>2164</v>
      </c>
      <c r="C1508" s="3" t="s">
        <v>6273</v>
      </c>
      <c r="D1508" s="6">
        <v>2500</v>
      </c>
      <c r="E1508" s="8">
        <v>3305</v>
      </c>
      <c r="F1508" t="s">
        <v>8218</v>
      </c>
      <c r="G1508" t="s">
        <v>8223</v>
      </c>
      <c r="H1508" t="s">
        <v>8245</v>
      </c>
      <c r="I1508">
        <v>1433735400</v>
      </c>
      <c r="J1508">
        <v>1429306520</v>
      </c>
      <c r="K1508" t="b">
        <v>0</v>
      </c>
      <c r="L1508">
        <v>44</v>
      </c>
      <c r="M1508" t="b">
        <v>1</v>
      </c>
      <c r="N1508" t="s">
        <v>8274</v>
      </c>
      <c r="O1508" t="s">
        <v>8323</v>
      </c>
      <c r="P1508" t="s">
        <v>8324</v>
      </c>
      <c r="Q1508">
        <f t="shared" si="139"/>
        <v>132</v>
      </c>
      <c r="R1508">
        <f t="shared" si="138"/>
        <v>75.11</v>
      </c>
      <c r="S1508" s="12">
        <f t="shared" si="140"/>
        <v>42111.899537037039</v>
      </c>
      <c r="T1508" s="12">
        <f t="shared" si="141"/>
        <v>42163.159722222219</v>
      </c>
      <c r="U1508">
        <f t="shared" si="142"/>
        <v>2015</v>
      </c>
      <c r="V1508" s="18">
        <f t="shared" si="143"/>
        <v>51.260185185185186</v>
      </c>
    </row>
    <row r="1509" spans="1:22" ht="30" x14ac:dyDescent="0.25">
      <c r="A1509">
        <v>2164</v>
      </c>
      <c r="B1509" s="3" t="s">
        <v>2165</v>
      </c>
      <c r="C1509" s="3" t="s">
        <v>6274</v>
      </c>
      <c r="D1509" s="6">
        <v>5500</v>
      </c>
      <c r="E1509" s="8">
        <v>5645</v>
      </c>
      <c r="F1509" t="s">
        <v>8218</v>
      </c>
      <c r="G1509" t="s">
        <v>8223</v>
      </c>
      <c r="H1509" t="s">
        <v>8245</v>
      </c>
      <c r="I1509">
        <v>1466827140</v>
      </c>
      <c r="J1509">
        <v>1464196414</v>
      </c>
      <c r="K1509" t="b">
        <v>0</v>
      </c>
      <c r="L1509">
        <v>83</v>
      </c>
      <c r="M1509" t="b">
        <v>1</v>
      </c>
      <c r="N1509" t="s">
        <v>8274</v>
      </c>
      <c r="O1509" t="s">
        <v>8323</v>
      </c>
      <c r="P1509" t="s">
        <v>8324</v>
      </c>
      <c r="Q1509">
        <f t="shared" si="139"/>
        <v>103</v>
      </c>
      <c r="R1509">
        <f t="shared" si="138"/>
        <v>68.010000000000005</v>
      </c>
      <c r="S1509" s="12">
        <f t="shared" si="140"/>
        <v>42515.71775462963</v>
      </c>
      <c r="T1509" s="12">
        <f t="shared" si="141"/>
        <v>42546.165972222225</v>
      </c>
      <c r="U1509">
        <f t="shared" si="142"/>
        <v>2016</v>
      </c>
      <c r="V1509" s="18">
        <f t="shared" si="143"/>
        <v>30.448217592592595</v>
      </c>
    </row>
    <row r="1510" spans="1:22" ht="60" x14ac:dyDescent="0.25">
      <c r="A1510">
        <v>2165</v>
      </c>
      <c r="B1510" s="3" t="s">
        <v>2166</v>
      </c>
      <c r="C1510" s="3" t="s">
        <v>6275</v>
      </c>
      <c r="D1510" s="6">
        <v>2500</v>
      </c>
      <c r="E1510" s="8">
        <v>3466</v>
      </c>
      <c r="F1510" t="s">
        <v>8218</v>
      </c>
      <c r="G1510" t="s">
        <v>8229</v>
      </c>
      <c r="H1510" t="s">
        <v>8248</v>
      </c>
      <c r="I1510">
        <v>1460127635</v>
      </c>
      <c r="J1510">
        <v>1457539235</v>
      </c>
      <c r="K1510" t="b">
        <v>0</v>
      </c>
      <c r="L1510">
        <v>117</v>
      </c>
      <c r="M1510" t="b">
        <v>1</v>
      </c>
      <c r="N1510" t="s">
        <v>8274</v>
      </c>
      <c r="O1510" t="s">
        <v>8323</v>
      </c>
      <c r="P1510" t="s">
        <v>8324</v>
      </c>
      <c r="Q1510">
        <f t="shared" si="139"/>
        <v>139</v>
      </c>
      <c r="R1510">
        <f t="shared" si="138"/>
        <v>29.62</v>
      </c>
      <c r="S1510" s="12">
        <f t="shared" si="140"/>
        <v>42438.667071759264</v>
      </c>
      <c r="T1510" s="12">
        <f t="shared" si="141"/>
        <v>42468.625405092593</v>
      </c>
      <c r="U1510">
        <f t="shared" si="142"/>
        <v>2016</v>
      </c>
      <c r="V1510" s="18">
        <f t="shared" si="143"/>
        <v>29.958333333333332</v>
      </c>
    </row>
    <row r="1511" spans="1:22" ht="60" x14ac:dyDescent="0.25">
      <c r="A1511">
        <v>2166</v>
      </c>
      <c r="B1511" s="3" t="s">
        <v>2167</v>
      </c>
      <c r="C1511" s="3" t="s">
        <v>6276</v>
      </c>
      <c r="D1511" s="6">
        <v>2000</v>
      </c>
      <c r="E1511" s="8">
        <v>2932</v>
      </c>
      <c r="F1511" t="s">
        <v>8218</v>
      </c>
      <c r="G1511" t="s">
        <v>8223</v>
      </c>
      <c r="H1511" t="s">
        <v>8245</v>
      </c>
      <c r="I1511">
        <v>1417813618</v>
      </c>
      <c r="J1511">
        <v>1413922018</v>
      </c>
      <c r="K1511" t="b">
        <v>0</v>
      </c>
      <c r="L1511">
        <v>32</v>
      </c>
      <c r="M1511" t="b">
        <v>1</v>
      </c>
      <c r="N1511" t="s">
        <v>8274</v>
      </c>
      <c r="O1511" t="s">
        <v>8323</v>
      </c>
      <c r="P1511" t="s">
        <v>8324</v>
      </c>
      <c r="Q1511">
        <f t="shared" si="139"/>
        <v>147</v>
      </c>
      <c r="R1511">
        <f t="shared" si="138"/>
        <v>91.63</v>
      </c>
      <c r="S1511" s="12">
        <f t="shared" si="140"/>
        <v>41933.838171296295</v>
      </c>
      <c r="T1511" s="12">
        <f t="shared" si="141"/>
        <v>41978.879837962959</v>
      </c>
      <c r="U1511">
        <f t="shared" si="142"/>
        <v>2014</v>
      </c>
      <c r="V1511" s="18">
        <f t="shared" si="143"/>
        <v>45.041666666666664</v>
      </c>
    </row>
    <row r="1512" spans="1:22" ht="30" x14ac:dyDescent="0.25">
      <c r="A1512">
        <v>2167</v>
      </c>
      <c r="B1512" s="3" t="s">
        <v>2168</v>
      </c>
      <c r="C1512" s="3" t="s">
        <v>6277</v>
      </c>
      <c r="D1512" s="6">
        <v>150</v>
      </c>
      <c r="E1512" s="8">
        <v>180</v>
      </c>
      <c r="F1512" t="s">
        <v>8218</v>
      </c>
      <c r="G1512" t="s">
        <v>8223</v>
      </c>
      <c r="H1512" t="s">
        <v>8245</v>
      </c>
      <c r="I1512">
        <v>1347672937</v>
      </c>
      <c r="J1512">
        <v>1346463337</v>
      </c>
      <c r="K1512" t="b">
        <v>0</v>
      </c>
      <c r="L1512">
        <v>8</v>
      </c>
      <c r="M1512" t="b">
        <v>1</v>
      </c>
      <c r="N1512" t="s">
        <v>8274</v>
      </c>
      <c r="O1512" t="s">
        <v>8323</v>
      </c>
      <c r="P1512" t="s">
        <v>8324</v>
      </c>
      <c r="Q1512">
        <f t="shared" si="139"/>
        <v>120</v>
      </c>
      <c r="R1512">
        <f t="shared" si="138"/>
        <v>22.5</v>
      </c>
      <c r="S1512" s="12">
        <f t="shared" si="140"/>
        <v>41153.066400462965</v>
      </c>
      <c r="T1512" s="12">
        <f t="shared" si="141"/>
        <v>41167.066400462965</v>
      </c>
      <c r="U1512">
        <f t="shared" si="142"/>
        <v>2012</v>
      </c>
      <c r="V1512" s="18">
        <f t="shared" si="143"/>
        <v>14</v>
      </c>
    </row>
    <row r="1513" spans="1:22" ht="45" x14ac:dyDescent="0.25">
      <c r="A1513">
        <v>2168</v>
      </c>
      <c r="B1513" s="3" t="s">
        <v>2169</v>
      </c>
      <c r="C1513" s="3" t="s">
        <v>6278</v>
      </c>
      <c r="D1513" s="6">
        <v>18000</v>
      </c>
      <c r="E1513" s="8">
        <v>21884.69</v>
      </c>
      <c r="F1513" t="s">
        <v>8218</v>
      </c>
      <c r="G1513" t="s">
        <v>8223</v>
      </c>
      <c r="H1513" t="s">
        <v>8245</v>
      </c>
      <c r="I1513">
        <v>1486702800</v>
      </c>
      <c r="J1513">
        <v>1484058261</v>
      </c>
      <c r="K1513" t="b">
        <v>0</v>
      </c>
      <c r="L1513">
        <v>340</v>
      </c>
      <c r="M1513" t="b">
        <v>1</v>
      </c>
      <c r="N1513" t="s">
        <v>8274</v>
      </c>
      <c r="O1513" t="s">
        <v>8323</v>
      </c>
      <c r="P1513" t="s">
        <v>8324</v>
      </c>
      <c r="Q1513">
        <f t="shared" si="139"/>
        <v>122</v>
      </c>
      <c r="R1513">
        <f t="shared" si="138"/>
        <v>64.37</v>
      </c>
      <c r="S1513" s="12">
        <f t="shared" si="140"/>
        <v>42745.600243055553</v>
      </c>
      <c r="T1513" s="12">
        <f t="shared" si="141"/>
        <v>42776.208333333328</v>
      </c>
      <c r="U1513">
        <f t="shared" si="142"/>
        <v>2017</v>
      </c>
      <c r="V1513" s="18">
        <f t="shared" si="143"/>
        <v>30.608090277777777</v>
      </c>
    </row>
    <row r="1514" spans="1:22" ht="60" x14ac:dyDescent="0.25">
      <c r="A1514">
        <v>2169</v>
      </c>
      <c r="B1514" s="3" t="s">
        <v>2170</v>
      </c>
      <c r="C1514" s="3" t="s">
        <v>6279</v>
      </c>
      <c r="D1514" s="6">
        <v>153</v>
      </c>
      <c r="E1514" s="8">
        <v>153</v>
      </c>
      <c r="F1514" t="s">
        <v>8218</v>
      </c>
      <c r="G1514" t="s">
        <v>8223</v>
      </c>
      <c r="H1514" t="s">
        <v>8245</v>
      </c>
      <c r="I1514">
        <v>1488473351</v>
      </c>
      <c r="J1514">
        <v>1488214151</v>
      </c>
      <c r="K1514" t="b">
        <v>0</v>
      </c>
      <c r="L1514">
        <v>7</v>
      </c>
      <c r="M1514" t="b">
        <v>1</v>
      </c>
      <c r="N1514" t="s">
        <v>8274</v>
      </c>
      <c r="O1514" t="s">
        <v>8323</v>
      </c>
      <c r="P1514" t="s">
        <v>8324</v>
      </c>
      <c r="Q1514">
        <f t="shared" si="139"/>
        <v>100</v>
      </c>
      <c r="R1514">
        <f t="shared" si="138"/>
        <v>21.86</v>
      </c>
      <c r="S1514" s="12">
        <f t="shared" si="140"/>
        <v>42793.700821759259</v>
      </c>
      <c r="T1514" s="12">
        <f t="shared" si="141"/>
        <v>42796.700821759259</v>
      </c>
      <c r="U1514">
        <f t="shared" si="142"/>
        <v>2017</v>
      </c>
      <c r="V1514" s="18">
        <f t="shared" si="143"/>
        <v>3</v>
      </c>
    </row>
    <row r="1515" spans="1:22" ht="45" x14ac:dyDescent="0.25">
      <c r="A1515">
        <v>2170</v>
      </c>
      <c r="B1515" s="3" t="s">
        <v>2171</v>
      </c>
      <c r="C1515" s="3" t="s">
        <v>6280</v>
      </c>
      <c r="D1515" s="6">
        <v>350</v>
      </c>
      <c r="E1515" s="8">
        <v>633</v>
      </c>
      <c r="F1515" t="s">
        <v>8218</v>
      </c>
      <c r="G1515" t="s">
        <v>8223</v>
      </c>
      <c r="H1515" t="s">
        <v>8245</v>
      </c>
      <c r="I1515">
        <v>1440266422</v>
      </c>
      <c r="J1515">
        <v>1436810422</v>
      </c>
      <c r="K1515" t="b">
        <v>0</v>
      </c>
      <c r="L1515">
        <v>19</v>
      </c>
      <c r="M1515" t="b">
        <v>1</v>
      </c>
      <c r="N1515" t="s">
        <v>8274</v>
      </c>
      <c r="O1515" t="s">
        <v>8323</v>
      </c>
      <c r="P1515" t="s">
        <v>8324</v>
      </c>
      <c r="Q1515">
        <f t="shared" si="139"/>
        <v>181</v>
      </c>
      <c r="R1515">
        <f t="shared" si="138"/>
        <v>33.32</v>
      </c>
      <c r="S1515" s="12">
        <f t="shared" si="140"/>
        <v>42198.750254629631</v>
      </c>
      <c r="T1515" s="12">
        <f t="shared" si="141"/>
        <v>42238.750254629631</v>
      </c>
      <c r="U1515">
        <f t="shared" si="142"/>
        <v>2015</v>
      </c>
      <c r="V1515" s="18">
        <f t="shared" si="143"/>
        <v>40</v>
      </c>
    </row>
    <row r="1516" spans="1:22" ht="45" x14ac:dyDescent="0.25">
      <c r="A1516">
        <v>2171</v>
      </c>
      <c r="B1516" s="3" t="s">
        <v>2172</v>
      </c>
      <c r="C1516" s="3" t="s">
        <v>6281</v>
      </c>
      <c r="D1516" s="6">
        <v>4000</v>
      </c>
      <c r="E1516" s="8">
        <v>4243</v>
      </c>
      <c r="F1516" t="s">
        <v>8218</v>
      </c>
      <c r="G1516" t="s">
        <v>8223</v>
      </c>
      <c r="H1516" t="s">
        <v>8245</v>
      </c>
      <c r="I1516">
        <v>1434949200</v>
      </c>
      <c r="J1516">
        <v>1431903495</v>
      </c>
      <c r="K1516" t="b">
        <v>0</v>
      </c>
      <c r="L1516">
        <v>47</v>
      </c>
      <c r="M1516" t="b">
        <v>1</v>
      </c>
      <c r="N1516" t="s">
        <v>8274</v>
      </c>
      <c r="O1516" t="s">
        <v>8323</v>
      </c>
      <c r="P1516" t="s">
        <v>8324</v>
      </c>
      <c r="Q1516">
        <f t="shared" si="139"/>
        <v>106</v>
      </c>
      <c r="R1516">
        <f t="shared" si="138"/>
        <v>90.28</v>
      </c>
      <c r="S1516" s="12">
        <f t="shared" si="140"/>
        <v>42141.95711805555</v>
      </c>
      <c r="T1516" s="12">
        <f t="shared" si="141"/>
        <v>42177.208333333328</v>
      </c>
      <c r="U1516">
        <f t="shared" si="142"/>
        <v>2015</v>
      </c>
      <c r="V1516" s="18">
        <f t="shared" si="143"/>
        <v>35.251215277777781</v>
      </c>
    </row>
    <row r="1517" spans="1:22" ht="45" x14ac:dyDescent="0.25">
      <c r="A1517">
        <v>2172</v>
      </c>
      <c r="B1517" s="3" t="s">
        <v>2173</v>
      </c>
      <c r="C1517" s="3" t="s">
        <v>6282</v>
      </c>
      <c r="D1517" s="6">
        <v>1000</v>
      </c>
      <c r="E1517" s="8">
        <v>1000</v>
      </c>
      <c r="F1517" t="s">
        <v>8218</v>
      </c>
      <c r="G1517" t="s">
        <v>8223</v>
      </c>
      <c r="H1517" t="s">
        <v>8245</v>
      </c>
      <c r="I1517">
        <v>1429365320</v>
      </c>
      <c r="J1517">
        <v>1426773320</v>
      </c>
      <c r="K1517" t="b">
        <v>0</v>
      </c>
      <c r="L1517">
        <v>13</v>
      </c>
      <c r="M1517" t="b">
        <v>1</v>
      </c>
      <c r="N1517" t="s">
        <v>8274</v>
      </c>
      <c r="O1517" t="s">
        <v>8323</v>
      </c>
      <c r="P1517" t="s">
        <v>8324</v>
      </c>
      <c r="Q1517">
        <f t="shared" si="139"/>
        <v>100</v>
      </c>
      <c r="R1517">
        <f t="shared" si="138"/>
        <v>76.92</v>
      </c>
      <c r="S1517" s="12">
        <f t="shared" si="140"/>
        <v>42082.580092592587</v>
      </c>
      <c r="T1517" s="12">
        <f t="shared" si="141"/>
        <v>42112.580092592587</v>
      </c>
      <c r="U1517">
        <f t="shared" si="142"/>
        <v>2015</v>
      </c>
      <c r="V1517" s="18">
        <f t="shared" si="143"/>
        <v>30</v>
      </c>
    </row>
    <row r="1518" spans="1:22" ht="60" x14ac:dyDescent="0.25">
      <c r="A1518">
        <v>2173</v>
      </c>
      <c r="B1518" s="3" t="s">
        <v>2174</v>
      </c>
      <c r="C1518" s="3" t="s">
        <v>6283</v>
      </c>
      <c r="D1518" s="6">
        <v>4200</v>
      </c>
      <c r="E1518" s="8">
        <v>5331</v>
      </c>
      <c r="F1518" t="s">
        <v>8218</v>
      </c>
      <c r="G1518" t="s">
        <v>8223</v>
      </c>
      <c r="H1518" t="s">
        <v>8245</v>
      </c>
      <c r="I1518">
        <v>1378785540</v>
      </c>
      <c r="J1518">
        <v>1376066243</v>
      </c>
      <c r="K1518" t="b">
        <v>0</v>
      </c>
      <c r="L1518">
        <v>90</v>
      </c>
      <c r="M1518" t="b">
        <v>1</v>
      </c>
      <c r="N1518" t="s">
        <v>8274</v>
      </c>
      <c r="O1518" t="s">
        <v>8323</v>
      </c>
      <c r="P1518" t="s">
        <v>8324</v>
      </c>
      <c r="Q1518">
        <f t="shared" si="139"/>
        <v>127</v>
      </c>
      <c r="R1518">
        <f t="shared" si="138"/>
        <v>59.23</v>
      </c>
      <c r="S1518" s="12">
        <f t="shared" si="140"/>
        <v>41495.692627314813</v>
      </c>
      <c r="T1518" s="12">
        <f t="shared" si="141"/>
        <v>41527.165972222225</v>
      </c>
      <c r="U1518">
        <f t="shared" si="142"/>
        <v>2013</v>
      </c>
      <c r="V1518" s="18">
        <f t="shared" si="143"/>
        <v>31.473344907407409</v>
      </c>
    </row>
    <row r="1519" spans="1:22" ht="60" x14ac:dyDescent="0.25">
      <c r="A1519">
        <v>2174</v>
      </c>
      <c r="B1519" s="3" t="s">
        <v>2175</v>
      </c>
      <c r="C1519" s="3" t="s">
        <v>6284</v>
      </c>
      <c r="D1519" s="6">
        <v>4000</v>
      </c>
      <c r="E1519" s="8">
        <v>4119</v>
      </c>
      <c r="F1519" t="s">
        <v>8218</v>
      </c>
      <c r="G1519" t="s">
        <v>8224</v>
      </c>
      <c r="H1519" t="s">
        <v>8246</v>
      </c>
      <c r="I1519">
        <v>1462453307</v>
      </c>
      <c r="J1519">
        <v>1459861307</v>
      </c>
      <c r="K1519" t="b">
        <v>0</v>
      </c>
      <c r="L1519">
        <v>63</v>
      </c>
      <c r="M1519" t="b">
        <v>1</v>
      </c>
      <c r="N1519" t="s">
        <v>8274</v>
      </c>
      <c r="O1519" t="s">
        <v>8323</v>
      </c>
      <c r="P1519" t="s">
        <v>8324</v>
      </c>
      <c r="Q1519">
        <f t="shared" si="139"/>
        <v>103</v>
      </c>
      <c r="R1519">
        <f t="shared" si="138"/>
        <v>65.38</v>
      </c>
      <c r="S1519" s="12">
        <f t="shared" si="140"/>
        <v>42465.542905092589</v>
      </c>
      <c r="T1519" s="12">
        <f t="shared" si="141"/>
        <v>42495.542905092589</v>
      </c>
      <c r="U1519">
        <f t="shared" si="142"/>
        <v>2016</v>
      </c>
      <c r="V1519" s="18">
        <f t="shared" si="143"/>
        <v>30</v>
      </c>
    </row>
    <row r="1520" spans="1:22" ht="60" x14ac:dyDescent="0.25">
      <c r="A1520">
        <v>2175</v>
      </c>
      <c r="B1520" s="3" t="s">
        <v>2176</v>
      </c>
      <c r="C1520" s="3" t="s">
        <v>6285</v>
      </c>
      <c r="D1520" s="6">
        <v>700</v>
      </c>
      <c r="E1520" s="8">
        <v>1750</v>
      </c>
      <c r="F1520" t="s">
        <v>8218</v>
      </c>
      <c r="G1520" t="s">
        <v>8223</v>
      </c>
      <c r="H1520" t="s">
        <v>8245</v>
      </c>
      <c r="I1520">
        <v>1469059986</v>
      </c>
      <c r="J1520">
        <v>1468455186</v>
      </c>
      <c r="K1520" t="b">
        <v>0</v>
      </c>
      <c r="L1520">
        <v>26</v>
      </c>
      <c r="M1520" t="b">
        <v>1</v>
      </c>
      <c r="N1520" t="s">
        <v>8274</v>
      </c>
      <c r="O1520" t="s">
        <v>8323</v>
      </c>
      <c r="P1520" t="s">
        <v>8324</v>
      </c>
      <c r="Q1520">
        <f t="shared" si="139"/>
        <v>250</v>
      </c>
      <c r="R1520">
        <f t="shared" si="138"/>
        <v>67.31</v>
      </c>
      <c r="S1520" s="12">
        <f t="shared" si="140"/>
        <v>42565.009097222224</v>
      </c>
      <c r="T1520" s="12">
        <f t="shared" si="141"/>
        <v>42572.009097222224</v>
      </c>
      <c r="U1520">
        <f t="shared" si="142"/>
        <v>2016</v>
      </c>
      <c r="V1520" s="18">
        <f t="shared" si="143"/>
        <v>7</v>
      </c>
    </row>
    <row r="1521" spans="1:22" ht="45" x14ac:dyDescent="0.25">
      <c r="A1521">
        <v>2176</v>
      </c>
      <c r="B1521" s="3" t="s">
        <v>2177</v>
      </c>
      <c r="C1521" s="3" t="s">
        <v>6286</v>
      </c>
      <c r="D1521" s="6">
        <v>5000</v>
      </c>
      <c r="E1521" s="8">
        <v>6301</v>
      </c>
      <c r="F1521" t="s">
        <v>8218</v>
      </c>
      <c r="G1521" t="s">
        <v>8223</v>
      </c>
      <c r="H1521" t="s">
        <v>8245</v>
      </c>
      <c r="I1521">
        <v>1430579509</v>
      </c>
      <c r="J1521">
        <v>1427987509</v>
      </c>
      <c r="K1521" t="b">
        <v>0</v>
      </c>
      <c r="L1521">
        <v>71</v>
      </c>
      <c r="M1521" t="b">
        <v>1</v>
      </c>
      <c r="N1521" t="s">
        <v>8274</v>
      </c>
      <c r="O1521" t="s">
        <v>8323</v>
      </c>
      <c r="P1521" t="s">
        <v>8324</v>
      </c>
      <c r="Q1521">
        <f t="shared" si="139"/>
        <v>126</v>
      </c>
      <c r="R1521">
        <f t="shared" si="138"/>
        <v>88.75</v>
      </c>
      <c r="S1521" s="12">
        <f t="shared" si="140"/>
        <v>42096.633206018523</v>
      </c>
      <c r="T1521" s="12">
        <f t="shared" si="141"/>
        <v>42126.633206018523</v>
      </c>
      <c r="U1521">
        <f t="shared" si="142"/>
        <v>2015</v>
      </c>
      <c r="V1521" s="18">
        <f t="shared" si="143"/>
        <v>30</v>
      </c>
    </row>
    <row r="1522" spans="1:22" ht="75" x14ac:dyDescent="0.25">
      <c r="A1522">
        <v>2177</v>
      </c>
      <c r="B1522" s="3" t="s">
        <v>2178</v>
      </c>
      <c r="C1522" s="3" t="s">
        <v>6287</v>
      </c>
      <c r="D1522" s="6">
        <v>2500</v>
      </c>
      <c r="E1522" s="8">
        <v>2503</v>
      </c>
      <c r="F1522" t="s">
        <v>8218</v>
      </c>
      <c r="G1522" t="s">
        <v>8223</v>
      </c>
      <c r="H1522" t="s">
        <v>8245</v>
      </c>
      <c r="I1522">
        <v>1465192867</v>
      </c>
      <c r="J1522">
        <v>1463032867</v>
      </c>
      <c r="K1522" t="b">
        <v>0</v>
      </c>
      <c r="L1522">
        <v>38</v>
      </c>
      <c r="M1522" t="b">
        <v>1</v>
      </c>
      <c r="N1522" t="s">
        <v>8274</v>
      </c>
      <c r="O1522" t="s">
        <v>8323</v>
      </c>
      <c r="P1522" t="s">
        <v>8324</v>
      </c>
      <c r="Q1522">
        <f t="shared" si="139"/>
        <v>100</v>
      </c>
      <c r="R1522">
        <f t="shared" si="138"/>
        <v>65.87</v>
      </c>
      <c r="S1522" s="12">
        <f t="shared" si="140"/>
        <v>42502.250775462962</v>
      </c>
      <c r="T1522" s="12">
        <f t="shared" si="141"/>
        <v>42527.250775462962</v>
      </c>
      <c r="U1522">
        <f t="shared" si="142"/>
        <v>2016</v>
      </c>
      <c r="V1522" s="18">
        <f t="shared" si="143"/>
        <v>25</v>
      </c>
    </row>
    <row r="1523" spans="1:22" ht="45" x14ac:dyDescent="0.25">
      <c r="A1523">
        <v>2178</v>
      </c>
      <c r="B1523" s="3" t="s">
        <v>2179</v>
      </c>
      <c r="C1523" s="3" t="s">
        <v>6288</v>
      </c>
      <c r="D1523" s="6">
        <v>25000</v>
      </c>
      <c r="E1523" s="8">
        <v>34660</v>
      </c>
      <c r="F1523" t="s">
        <v>8218</v>
      </c>
      <c r="G1523" t="s">
        <v>8223</v>
      </c>
      <c r="H1523" t="s">
        <v>8245</v>
      </c>
      <c r="I1523">
        <v>1484752597</v>
      </c>
      <c r="J1523">
        <v>1482160597</v>
      </c>
      <c r="K1523" t="b">
        <v>0</v>
      </c>
      <c r="L1523">
        <v>859</v>
      </c>
      <c r="M1523" t="b">
        <v>1</v>
      </c>
      <c r="N1523" t="s">
        <v>8274</v>
      </c>
      <c r="O1523" t="s">
        <v>8323</v>
      </c>
      <c r="P1523" t="s">
        <v>8324</v>
      </c>
      <c r="Q1523">
        <f t="shared" si="139"/>
        <v>139</v>
      </c>
      <c r="R1523">
        <f t="shared" si="138"/>
        <v>40.35</v>
      </c>
      <c r="S1523" s="12">
        <f t="shared" si="140"/>
        <v>42723.63653935185</v>
      </c>
      <c r="T1523" s="12">
        <f t="shared" si="141"/>
        <v>42753.63653935185</v>
      </c>
      <c r="U1523">
        <f t="shared" si="142"/>
        <v>2016</v>
      </c>
      <c r="V1523" s="18">
        <f t="shared" si="143"/>
        <v>30</v>
      </c>
    </row>
    <row r="1524" spans="1:22" ht="45" x14ac:dyDescent="0.25">
      <c r="A1524">
        <v>2179</v>
      </c>
      <c r="B1524" s="3" t="s">
        <v>2180</v>
      </c>
      <c r="C1524" s="3" t="s">
        <v>6289</v>
      </c>
      <c r="D1524" s="6">
        <v>1000</v>
      </c>
      <c r="E1524" s="8">
        <v>1614</v>
      </c>
      <c r="F1524" t="s">
        <v>8218</v>
      </c>
      <c r="G1524" t="s">
        <v>8223</v>
      </c>
      <c r="H1524" t="s">
        <v>8245</v>
      </c>
      <c r="I1524">
        <v>1428725192</v>
      </c>
      <c r="J1524">
        <v>1426133192</v>
      </c>
      <c r="K1524" t="b">
        <v>0</v>
      </c>
      <c r="L1524">
        <v>21</v>
      </c>
      <c r="M1524" t="b">
        <v>1</v>
      </c>
      <c r="N1524" t="s">
        <v>8274</v>
      </c>
      <c r="O1524" t="s">
        <v>8323</v>
      </c>
      <c r="P1524" t="s">
        <v>8324</v>
      </c>
      <c r="Q1524">
        <f t="shared" si="139"/>
        <v>161</v>
      </c>
      <c r="R1524">
        <f t="shared" si="138"/>
        <v>76.86</v>
      </c>
      <c r="S1524" s="12">
        <f t="shared" si="140"/>
        <v>42075.171203703707</v>
      </c>
      <c r="T1524" s="12">
        <f t="shared" si="141"/>
        <v>42105.171203703707</v>
      </c>
      <c r="U1524">
        <f t="shared" si="142"/>
        <v>2015</v>
      </c>
      <c r="V1524" s="18">
        <f t="shared" si="143"/>
        <v>30</v>
      </c>
    </row>
    <row r="1525" spans="1:22" ht="45" x14ac:dyDescent="0.25">
      <c r="A1525">
        <v>2180</v>
      </c>
      <c r="B1525" s="3" t="s">
        <v>2181</v>
      </c>
      <c r="C1525" s="3" t="s">
        <v>6290</v>
      </c>
      <c r="D1525" s="6">
        <v>5000</v>
      </c>
      <c r="E1525" s="8">
        <v>5359.21</v>
      </c>
      <c r="F1525" t="s">
        <v>8218</v>
      </c>
      <c r="G1525" t="s">
        <v>8223</v>
      </c>
      <c r="H1525" t="s">
        <v>8245</v>
      </c>
      <c r="I1525">
        <v>1447434268</v>
      </c>
      <c r="J1525">
        <v>1443801868</v>
      </c>
      <c r="K1525" t="b">
        <v>0</v>
      </c>
      <c r="L1525">
        <v>78</v>
      </c>
      <c r="M1525" t="b">
        <v>1</v>
      </c>
      <c r="N1525" t="s">
        <v>8274</v>
      </c>
      <c r="O1525" t="s">
        <v>8323</v>
      </c>
      <c r="P1525" t="s">
        <v>8324</v>
      </c>
      <c r="Q1525">
        <f t="shared" si="139"/>
        <v>107</v>
      </c>
      <c r="R1525">
        <f t="shared" si="138"/>
        <v>68.709999999999994</v>
      </c>
      <c r="S1525" s="12">
        <f t="shared" si="140"/>
        <v>42279.669768518521</v>
      </c>
      <c r="T1525" s="12">
        <f t="shared" si="141"/>
        <v>42321.711435185185</v>
      </c>
      <c r="U1525">
        <f t="shared" si="142"/>
        <v>2015</v>
      </c>
      <c r="V1525" s="18">
        <f t="shared" si="143"/>
        <v>42.041666666666664</v>
      </c>
    </row>
    <row r="1526" spans="1:22" ht="60" x14ac:dyDescent="0.25">
      <c r="A1526">
        <v>2201</v>
      </c>
      <c r="B1526" s="3" t="s">
        <v>2202</v>
      </c>
      <c r="C1526" s="3" t="s">
        <v>6311</v>
      </c>
      <c r="D1526" s="6">
        <v>110</v>
      </c>
      <c r="E1526" s="8">
        <v>420.99</v>
      </c>
      <c r="F1526" t="s">
        <v>8218</v>
      </c>
      <c r="G1526" t="s">
        <v>8224</v>
      </c>
      <c r="H1526" t="s">
        <v>8246</v>
      </c>
      <c r="I1526">
        <v>1358367565</v>
      </c>
      <c r="J1526">
        <v>1357157965</v>
      </c>
      <c r="K1526" t="b">
        <v>0</v>
      </c>
      <c r="L1526">
        <v>28</v>
      </c>
      <c r="M1526" t="b">
        <v>1</v>
      </c>
      <c r="N1526" t="s">
        <v>8278</v>
      </c>
      <c r="O1526" t="s">
        <v>8323</v>
      </c>
      <c r="P1526" t="s">
        <v>8328</v>
      </c>
      <c r="Q1526">
        <f t="shared" si="139"/>
        <v>383</v>
      </c>
      <c r="R1526">
        <f t="shared" si="138"/>
        <v>15.04</v>
      </c>
      <c r="S1526" s="12">
        <f t="shared" si="140"/>
        <v>41276.846817129634</v>
      </c>
      <c r="T1526" s="12">
        <f t="shared" si="141"/>
        <v>41290.846817129634</v>
      </c>
      <c r="U1526">
        <f t="shared" si="142"/>
        <v>2013</v>
      </c>
      <c r="V1526" s="18">
        <f t="shared" si="143"/>
        <v>14</v>
      </c>
    </row>
    <row r="1527" spans="1:22" ht="45" x14ac:dyDescent="0.25">
      <c r="A1527">
        <v>2202</v>
      </c>
      <c r="B1527" s="3" t="s">
        <v>2203</v>
      </c>
      <c r="C1527" s="3" t="s">
        <v>6312</v>
      </c>
      <c r="D1527" s="6">
        <v>4000</v>
      </c>
      <c r="E1527" s="8">
        <v>28167.25</v>
      </c>
      <c r="F1527" t="s">
        <v>8218</v>
      </c>
      <c r="G1527" t="s">
        <v>8223</v>
      </c>
      <c r="H1527" t="s">
        <v>8245</v>
      </c>
      <c r="I1527">
        <v>1351801368</v>
      </c>
      <c r="J1527">
        <v>1349209368</v>
      </c>
      <c r="K1527" t="b">
        <v>0</v>
      </c>
      <c r="L1527">
        <v>721</v>
      </c>
      <c r="M1527" t="b">
        <v>1</v>
      </c>
      <c r="N1527" t="s">
        <v>8278</v>
      </c>
      <c r="O1527" t="s">
        <v>8323</v>
      </c>
      <c r="P1527" t="s">
        <v>8328</v>
      </c>
      <c r="Q1527">
        <f t="shared" si="139"/>
        <v>704</v>
      </c>
      <c r="R1527">
        <f t="shared" si="138"/>
        <v>39.07</v>
      </c>
      <c r="S1527" s="12">
        <f t="shared" si="140"/>
        <v>41184.849166666667</v>
      </c>
      <c r="T1527" s="12">
        <f t="shared" si="141"/>
        <v>41214.849166666667</v>
      </c>
      <c r="U1527">
        <f t="shared" si="142"/>
        <v>2012</v>
      </c>
      <c r="V1527" s="18">
        <f t="shared" si="143"/>
        <v>30</v>
      </c>
    </row>
    <row r="1528" spans="1:22" ht="60" x14ac:dyDescent="0.25">
      <c r="A1528">
        <v>2203</v>
      </c>
      <c r="B1528" s="3" t="s">
        <v>2204</v>
      </c>
      <c r="C1528" s="3" t="s">
        <v>6313</v>
      </c>
      <c r="D1528" s="6">
        <v>2000</v>
      </c>
      <c r="E1528" s="8">
        <v>2191</v>
      </c>
      <c r="F1528" t="s">
        <v>8218</v>
      </c>
      <c r="G1528" t="s">
        <v>8228</v>
      </c>
      <c r="H1528" t="s">
        <v>8250</v>
      </c>
      <c r="I1528">
        <v>1443127082</v>
      </c>
      <c r="J1528">
        <v>1440535082</v>
      </c>
      <c r="K1528" t="b">
        <v>0</v>
      </c>
      <c r="L1528">
        <v>50</v>
      </c>
      <c r="M1528" t="b">
        <v>1</v>
      </c>
      <c r="N1528" t="s">
        <v>8278</v>
      </c>
      <c r="O1528" t="s">
        <v>8323</v>
      </c>
      <c r="P1528" t="s">
        <v>8328</v>
      </c>
      <c r="Q1528">
        <f t="shared" si="139"/>
        <v>110</v>
      </c>
      <c r="R1528">
        <f t="shared" si="138"/>
        <v>43.82</v>
      </c>
      <c r="S1528" s="12">
        <f t="shared" si="140"/>
        <v>42241.85974537037</v>
      </c>
      <c r="T1528" s="12">
        <f t="shared" si="141"/>
        <v>42271.85974537037</v>
      </c>
      <c r="U1528">
        <f t="shared" si="142"/>
        <v>2015</v>
      </c>
      <c r="V1528" s="18">
        <f t="shared" si="143"/>
        <v>30</v>
      </c>
    </row>
    <row r="1529" spans="1:22" ht="45" x14ac:dyDescent="0.25">
      <c r="A1529">
        <v>2204</v>
      </c>
      <c r="B1529" s="3" t="s">
        <v>2205</v>
      </c>
      <c r="C1529" s="3" t="s">
        <v>6314</v>
      </c>
      <c r="D1529" s="6">
        <v>1500</v>
      </c>
      <c r="E1529" s="8">
        <v>1993</v>
      </c>
      <c r="F1529" t="s">
        <v>8218</v>
      </c>
      <c r="G1529" t="s">
        <v>8223</v>
      </c>
      <c r="H1529" t="s">
        <v>8245</v>
      </c>
      <c r="I1529">
        <v>1362814119</v>
      </c>
      <c r="J1529">
        <v>1360222119</v>
      </c>
      <c r="K1529" t="b">
        <v>0</v>
      </c>
      <c r="L1529">
        <v>73</v>
      </c>
      <c r="M1529" t="b">
        <v>1</v>
      </c>
      <c r="N1529" t="s">
        <v>8278</v>
      </c>
      <c r="O1529" t="s">
        <v>8323</v>
      </c>
      <c r="P1529" t="s">
        <v>8328</v>
      </c>
      <c r="Q1529">
        <f t="shared" si="139"/>
        <v>133</v>
      </c>
      <c r="R1529">
        <f t="shared" si="138"/>
        <v>27.3</v>
      </c>
      <c r="S1529" s="12">
        <f t="shared" si="140"/>
        <v>41312.311562499999</v>
      </c>
      <c r="T1529" s="12">
        <f t="shared" si="141"/>
        <v>41342.311562499999</v>
      </c>
      <c r="U1529">
        <f t="shared" si="142"/>
        <v>2013</v>
      </c>
      <c r="V1529" s="18">
        <f t="shared" si="143"/>
        <v>30</v>
      </c>
    </row>
    <row r="1530" spans="1:22" ht="45" x14ac:dyDescent="0.25">
      <c r="A1530">
        <v>2205</v>
      </c>
      <c r="B1530" s="3" t="s">
        <v>2206</v>
      </c>
      <c r="C1530" s="3" t="s">
        <v>6315</v>
      </c>
      <c r="D1530" s="6">
        <v>750</v>
      </c>
      <c r="E1530" s="8">
        <v>1140</v>
      </c>
      <c r="F1530" t="s">
        <v>8218</v>
      </c>
      <c r="G1530" t="s">
        <v>8223</v>
      </c>
      <c r="H1530" t="s">
        <v>8245</v>
      </c>
      <c r="I1530">
        <v>1338579789</v>
      </c>
      <c r="J1530">
        <v>1335987789</v>
      </c>
      <c r="K1530" t="b">
        <v>0</v>
      </c>
      <c r="L1530">
        <v>27</v>
      </c>
      <c r="M1530" t="b">
        <v>1</v>
      </c>
      <c r="N1530" t="s">
        <v>8278</v>
      </c>
      <c r="O1530" t="s">
        <v>8323</v>
      </c>
      <c r="P1530" t="s">
        <v>8328</v>
      </c>
      <c r="Q1530">
        <f t="shared" si="139"/>
        <v>152</v>
      </c>
      <c r="R1530">
        <f t="shared" si="138"/>
        <v>42.22</v>
      </c>
      <c r="S1530" s="12">
        <f t="shared" si="140"/>
        <v>41031.82163194444</v>
      </c>
      <c r="T1530" s="12">
        <f t="shared" si="141"/>
        <v>41061.82163194444</v>
      </c>
      <c r="U1530">
        <f t="shared" si="142"/>
        <v>2012</v>
      </c>
      <c r="V1530" s="18">
        <f t="shared" si="143"/>
        <v>30</v>
      </c>
    </row>
    <row r="1531" spans="1:22" ht="60" x14ac:dyDescent="0.25">
      <c r="A1531">
        <v>2206</v>
      </c>
      <c r="B1531" s="3" t="s">
        <v>2207</v>
      </c>
      <c r="C1531" s="3" t="s">
        <v>6316</v>
      </c>
      <c r="D1531" s="6">
        <v>1100</v>
      </c>
      <c r="E1531" s="8">
        <v>1130</v>
      </c>
      <c r="F1531" t="s">
        <v>8218</v>
      </c>
      <c r="G1531" t="s">
        <v>8223</v>
      </c>
      <c r="H1531" t="s">
        <v>8245</v>
      </c>
      <c r="I1531">
        <v>1334556624</v>
      </c>
      <c r="J1531">
        <v>1333001424</v>
      </c>
      <c r="K1531" t="b">
        <v>0</v>
      </c>
      <c r="L1531">
        <v>34</v>
      </c>
      <c r="M1531" t="b">
        <v>1</v>
      </c>
      <c r="N1531" t="s">
        <v>8278</v>
      </c>
      <c r="O1531" t="s">
        <v>8323</v>
      </c>
      <c r="P1531" t="s">
        <v>8328</v>
      </c>
      <c r="Q1531">
        <f t="shared" si="139"/>
        <v>103</v>
      </c>
      <c r="R1531">
        <f t="shared" si="138"/>
        <v>33.24</v>
      </c>
      <c r="S1531" s="12">
        <f t="shared" si="140"/>
        <v>40997.257222222222</v>
      </c>
      <c r="T1531" s="12">
        <f t="shared" si="141"/>
        <v>41015.257222222222</v>
      </c>
      <c r="U1531">
        <f t="shared" si="142"/>
        <v>2012</v>
      </c>
      <c r="V1531" s="18">
        <f t="shared" si="143"/>
        <v>18</v>
      </c>
    </row>
    <row r="1532" spans="1:22" ht="45" x14ac:dyDescent="0.25">
      <c r="A1532">
        <v>2207</v>
      </c>
      <c r="B1532" s="3" t="s">
        <v>2208</v>
      </c>
      <c r="C1532" s="3" t="s">
        <v>6317</v>
      </c>
      <c r="D1532" s="6">
        <v>2000</v>
      </c>
      <c r="E1532" s="8">
        <v>2000</v>
      </c>
      <c r="F1532" t="s">
        <v>8218</v>
      </c>
      <c r="G1532" t="s">
        <v>8223</v>
      </c>
      <c r="H1532" t="s">
        <v>8245</v>
      </c>
      <c r="I1532">
        <v>1384580373</v>
      </c>
      <c r="J1532">
        <v>1381984773</v>
      </c>
      <c r="K1532" t="b">
        <v>0</v>
      </c>
      <c r="L1532">
        <v>7</v>
      </c>
      <c r="M1532" t="b">
        <v>1</v>
      </c>
      <c r="N1532" t="s">
        <v>8278</v>
      </c>
      <c r="O1532" t="s">
        <v>8323</v>
      </c>
      <c r="P1532" t="s">
        <v>8328</v>
      </c>
      <c r="Q1532">
        <f t="shared" si="139"/>
        <v>100</v>
      </c>
      <c r="R1532">
        <f t="shared" si="138"/>
        <v>285.70999999999998</v>
      </c>
      <c r="S1532" s="12">
        <f t="shared" si="140"/>
        <v>41564.194131944445</v>
      </c>
      <c r="T1532" s="12">
        <f t="shared" si="141"/>
        <v>41594.235798611109</v>
      </c>
      <c r="U1532">
        <f t="shared" si="142"/>
        <v>2013</v>
      </c>
      <c r="V1532" s="18">
        <f t="shared" si="143"/>
        <v>30.041666666666668</v>
      </c>
    </row>
    <row r="1533" spans="1:22" ht="60" x14ac:dyDescent="0.25">
      <c r="A1533">
        <v>2208</v>
      </c>
      <c r="B1533" s="3" t="s">
        <v>2209</v>
      </c>
      <c r="C1533" s="3" t="s">
        <v>6318</v>
      </c>
      <c r="D1533" s="6">
        <v>1000</v>
      </c>
      <c r="E1533" s="8">
        <v>1016</v>
      </c>
      <c r="F1533" t="s">
        <v>8218</v>
      </c>
      <c r="G1533" t="s">
        <v>8223</v>
      </c>
      <c r="H1533" t="s">
        <v>8245</v>
      </c>
      <c r="I1533">
        <v>1333771200</v>
      </c>
      <c r="J1533">
        <v>1328649026</v>
      </c>
      <c r="K1533" t="b">
        <v>0</v>
      </c>
      <c r="L1533">
        <v>24</v>
      </c>
      <c r="M1533" t="b">
        <v>1</v>
      </c>
      <c r="N1533" t="s">
        <v>8278</v>
      </c>
      <c r="O1533" t="s">
        <v>8323</v>
      </c>
      <c r="P1533" t="s">
        <v>8328</v>
      </c>
      <c r="Q1533">
        <f t="shared" si="139"/>
        <v>102</v>
      </c>
      <c r="R1533">
        <f t="shared" si="138"/>
        <v>42.33</v>
      </c>
      <c r="S1533" s="12">
        <f t="shared" si="140"/>
        <v>40946.882245370369</v>
      </c>
      <c r="T1533" s="12">
        <f t="shared" si="141"/>
        <v>41006.166666666664</v>
      </c>
      <c r="U1533">
        <f t="shared" si="142"/>
        <v>2012</v>
      </c>
      <c r="V1533" s="18">
        <f t="shared" si="143"/>
        <v>59.284421296296294</v>
      </c>
    </row>
    <row r="1534" spans="1:22" ht="45" x14ac:dyDescent="0.25">
      <c r="A1534">
        <v>2209</v>
      </c>
      <c r="B1534" s="3" t="s">
        <v>2210</v>
      </c>
      <c r="C1534" s="3" t="s">
        <v>6319</v>
      </c>
      <c r="D1534" s="6">
        <v>500</v>
      </c>
      <c r="E1534" s="8">
        <v>754</v>
      </c>
      <c r="F1534" t="s">
        <v>8218</v>
      </c>
      <c r="G1534" t="s">
        <v>8224</v>
      </c>
      <c r="H1534" t="s">
        <v>8246</v>
      </c>
      <c r="I1534">
        <v>1397516400</v>
      </c>
      <c r="J1534">
        <v>1396524644</v>
      </c>
      <c r="K1534" t="b">
        <v>0</v>
      </c>
      <c r="L1534">
        <v>15</v>
      </c>
      <c r="M1534" t="b">
        <v>1</v>
      </c>
      <c r="N1534" t="s">
        <v>8278</v>
      </c>
      <c r="O1534" t="s">
        <v>8323</v>
      </c>
      <c r="P1534" t="s">
        <v>8328</v>
      </c>
      <c r="Q1534">
        <f t="shared" si="139"/>
        <v>151</v>
      </c>
      <c r="R1534">
        <f t="shared" si="138"/>
        <v>50.27</v>
      </c>
      <c r="S1534" s="12">
        <f t="shared" si="140"/>
        <v>41732.479675925926</v>
      </c>
      <c r="T1534" s="12">
        <f t="shared" si="141"/>
        <v>41743.958333333336</v>
      </c>
      <c r="U1534">
        <f t="shared" si="142"/>
        <v>2014</v>
      </c>
      <c r="V1534" s="18">
        <f t="shared" si="143"/>
        <v>11.478657407407406</v>
      </c>
    </row>
    <row r="1535" spans="1:22" ht="60" x14ac:dyDescent="0.25">
      <c r="A1535">
        <v>2210</v>
      </c>
      <c r="B1535" s="3" t="s">
        <v>2211</v>
      </c>
      <c r="C1535" s="3" t="s">
        <v>6320</v>
      </c>
      <c r="D1535" s="6">
        <v>4000</v>
      </c>
      <c r="E1535" s="8">
        <v>4457</v>
      </c>
      <c r="F1535" t="s">
        <v>8218</v>
      </c>
      <c r="G1535" t="s">
        <v>8223</v>
      </c>
      <c r="H1535" t="s">
        <v>8245</v>
      </c>
      <c r="I1535">
        <v>1334424960</v>
      </c>
      <c r="J1535">
        <v>1329442510</v>
      </c>
      <c r="K1535" t="b">
        <v>0</v>
      </c>
      <c r="L1535">
        <v>72</v>
      </c>
      <c r="M1535" t="b">
        <v>1</v>
      </c>
      <c r="N1535" t="s">
        <v>8278</v>
      </c>
      <c r="O1535" t="s">
        <v>8323</v>
      </c>
      <c r="P1535" t="s">
        <v>8328</v>
      </c>
      <c r="Q1535">
        <f t="shared" si="139"/>
        <v>111</v>
      </c>
      <c r="R1535">
        <f t="shared" si="138"/>
        <v>61.9</v>
      </c>
      <c r="S1535" s="12">
        <f t="shared" si="140"/>
        <v>40956.066087962965</v>
      </c>
      <c r="T1535" s="12">
        <f t="shared" si="141"/>
        <v>41013.73333333333</v>
      </c>
      <c r="U1535">
        <f t="shared" si="142"/>
        <v>2012</v>
      </c>
      <c r="V1535" s="18">
        <f t="shared" si="143"/>
        <v>57.667245370370374</v>
      </c>
    </row>
    <row r="1536" spans="1:22" ht="60" x14ac:dyDescent="0.25">
      <c r="A1536">
        <v>2211</v>
      </c>
      <c r="B1536" s="3" t="s">
        <v>2212</v>
      </c>
      <c r="C1536" s="3" t="s">
        <v>6321</v>
      </c>
      <c r="D1536" s="6">
        <v>2500</v>
      </c>
      <c r="E1536" s="8">
        <v>4890</v>
      </c>
      <c r="F1536" t="s">
        <v>8218</v>
      </c>
      <c r="G1536" t="s">
        <v>8223</v>
      </c>
      <c r="H1536" t="s">
        <v>8245</v>
      </c>
      <c r="I1536">
        <v>1397113140</v>
      </c>
      <c r="J1536">
        <v>1395168625</v>
      </c>
      <c r="K1536" t="b">
        <v>0</v>
      </c>
      <c r="L1536">
        <v>120</v>
      </c>
      <c r="M1536" t="b">
        <v>1</v>
      </c>
      <c r="N1536" t="s">
        <v>8278</v>
      </c>
      <c r="O1536" t="s">
        <v>8323</v>
      </c>
      <c r="P1536" t="s">
        <v>8328</v>
      </c>
      <c r="Q1536">
        <f t="shared" si="139"/>
        <v>196</v>
      </c>
      <c r="R1536">
        <f t="shared" si="138"/>
        <v>40.75</v>
      </c>
      <c r="S1536" s="12">
        <f t="shared" si="140"/>
        <v>41716.785011574073</v>
      </c>
      <c r="T1536" s="12">
        <f t="shared" si="141"/>
        <v>41739.290972222225</v>
      </c>
      <c r="U1536">
        <f t="shared" si="142"/>
        <v>2014</v>
      </c>
      <c r="V1536" s="18">
        <f t="shared" si="143"/>
        <v>22.505960648148147</v>
      </c>
    </row>
    <row r="1537" spans="1:22" ht="60" x14ac:dyDescent="0.25">
      <c r="A1537">
        <v>2212</v>
      </c>
      <c r="B1537" s="3" t="s">
        <v>2213</v>
      </c>
      <c r="C1537" s="3" t="s">
        <v>6322</v>
      </c>
      <c r="D1537" s="6">
        <v>6000</v>
      </c>
      <c r="E1537" s="8">
        <v>6863</v>
      </c>
      <c r="F1537" t="s">
        <v>8218</v>
      </c>
      <c r="G1537" t="s">
        <v>8223</v>
      </c>
      <c r="H1537" t="s">
        <v>8245</v>
      </c>
      <c r="I1537">
        <v>1383526800</v>
      </c>
      <c r="J1537">
        <v>1380650177</v>
      </c>
      <c r="K1537" t="b">
        <v>0</v>
      </c>
      <c r="L1537">
        <v>123</v>
      </c>
      <c r="M1537" t="b">
        <v>1</v>
      </c>
      <c r="N1537" t="s">
        <v>8278</v>
      </c>
      <c r="O1537" t="s">
        <v>8323</v>
      </c>
      <c r="P1537" t="s">
        <v>8328</v>
      </c>
      <c r="Q1537">
        <f t="shared" si="139"/>
        <v>114</v>
      </c>
      <c r="R1537">
        <f t="shared" si="138"/>
        <v>55.8</v>
      </c>
      <c r="S1537" s="12">
        <f t="shared" si="140"/>
        <v>41548.747418981482</v>
      </c>
      <c r="T1537" s="12">
        <f t="shared" si="141"/>
        <v>41582.041666666664</v>
      </c>
      <c r="U1537">
        <f t="shared" si="142"/>
        <v>2013</v>
      </c>
      <c r="V1537" s="18">
        <f t="shared" si="143"/>
        <v>33.294247685185184</v>
      </c>
    </row>
    <row r="1538" spans="1:22" ht="75" x14ac:dyDescent="0.25">
      <c r="A1538">
        <v>2213</v>
      </c>
      <c r="B1538" s="3" t="s">
        <v>2214</v>
      </c>
      <c r="C1538" s="3" t="s">
        <v>6323</v>
      </c>
      <c r="D1538" s="6">
        <v>5</v>
      </c>
      <c r="E1538" s="8">
        <v>10</v>
      </c>
      <c r="F1538" t="s">
        <v>8218</v>
      </c>
      <c r="G1538" t="s">
        <v>8223</v>
      </c>
      <c r="H1538" t="s">
        <v>8245</v>
      </c>
      <c r="I1538">
        <v>1431719379</v>
      </c>
      <c r="J1538">
        <v>1429127379</v>
      </c>
      <c r="K1538" t="b">
        <v>0</v>
      </c>
      <c r="L1538">
        <v>1</v>
      </c>
      <c r="M1538" t="b">
        <v>1</v>
      </c>
      <c r="N1538" t="s">
        <v>8278</v>
      </c>
      <c r="O1538" t="s">
        <v>8323</v>
      </c>
      <c r="P1538" t="s">
        <v>8328</v>
      </c>
      <c r="Q1538">
        <f t="shared" si="139"/>
        <v>200</v>
      </c>
      <c r="R1538">
        <f t="shared" ref="R1538:R1601" si="144">IFERROR(ROUND(E1538/L1538,2),0)</f>
        <v>10</v>
      </c>
      <c r="S1538" s="12">
        <f t="shared" si="140"/>
        <v>42109.826145833329</v>
      </c>
      <c r="T1538" s="12">
        <f t="shared" si="141"/>
        <v>42139.826145833329</v>
      </c>
      <c r="U1538">
        <f t="shared" si="142"/>
        <v>2015</v>
      </c>
      <c r="V1538" s="18">
        <f t="shared" si="143"/>
        <v>30</v>
      </c>
    </row>
    <row r="1539" spans="1:22" ht="45" x14ac:dyDescent="0.25">
      <c r="A1539">
        <v>2214</v>
      </c>
      <c r="B1539" s="3" t="s">
        <v>2215</v>
      </c>
      <c r="C1539" s="3" t="s">
        <v>6324</v>
      </c>
      <c r="D1539" s="6">
        <v>600</v>
      </c>
      <c r="E1539" s="8">
        <v>1755.01</v>
      </c>
      <c r="F1539" t="s">
        <v>8218</v>
      </c>
      <c r="G1539" t="s">
        <v>8223</v>
      </c>
      <c r="H1539" t="s">
        <v>8245</v>
      </c>
      <c r="I1539">
        <v>1391713248</v>
      </c>
      <c r="J1539">
        <v>1389121248</v>
      </c>
      <c r="K1539" t="b">
        <v>0</v>
      </c>
      <c r="L1539">
        <v>24</v>
      </c>
      <c r="M1539" t="b">
        <v>1</v>
      </c>
      <c r="N1539" t="s">
        <v>8278</v>
      </c>
      <c r="O1539" t="s">
        <v>8323</v>
      </c>
      <c r="P1539" t="s">
        <v>8328</v>
      </c>
      <c r="Q1539">
        <f t="shared" ref="Q1539:Q1602" si="145">ROUND(E1539/D1539*100,0)</f>
        <v>293</v>
      </c>
      <c r="R1539">
        <f t="shared" si="144"/>
        <v>73.13</v>
      </c>
      <c r="S1539" s="12">
        <f t="shared" ref="S1539:S1602" si="146">(((J1539/60)/60)/24)+DATE(1970,1,1)</f>
        <v>41646.792222222226</v>
      </c>
      <c r="T1539" s="12">
        <f t="shared" ref="T1539:T1602" si="147">(((I1539/60)/60)/24)+DATE(1970,1,1)</f>
        <v>41676.792222222226</v>
      </c>
      <c r="U1539">
        <f t="shared" ref="U1539:U1602" si="148">YEAR(S1539)</f>
        <v>2014</v>
      </c>
      <c r="V1539" s="18">
        <f t="shared" ref="V1539:V1602" si="149">(I1539-J1539)/60/60/24</f>
        <v>30</v>
      </c>
    </row>
    <row r="1540" spans="1:22" ht="30" x14ac:dyDescent="0.25">
      <c r="A1540">
        <v>2215</v>
      </c>
      <c r="B1540" s="3" t="s">
        <v>2216</v>
      </c>
      <c r="C1540" s="3" t="s">
        <v>6325</v>
      </c>
      <c r="D1540" s="6">
        <v>550</v>
      </c>
      <c r="E1540" s="8">
        <v>860</v>
      </c>
      <c r="F1540" t="s">
        <v>8218</v>
      </c>
      <c r="G1540" t="s">
        <v>8223</v>
      </c>
      <c r="H1540" t="s">
        <v>8245</v>
      </c>
      <c r="I1540">
        <v>1331621940</v>
      </c>
      <c r="J1540">
        <v>1329671572</v>
      </c>
      <c r="K1540" t="b">
        <v>0</v>
      </c>
      <c r="L1540">
        <v>33</v>
      </c>
      <c r="M1540" t="b">
        <v>1</v>
      </c>
      <c r="N1540" t="s">
        <v>8278</v>
      </c>
      <c r="O1540" t="s">
        <v>8323</v>
      </c>
      <c r="P1540" t="s">
        <v>8328</v>
      </c>
      <c r="Q1540">
        <f t="shared" si="145"/>
        <v>156</v>
      </c>
      <c r="R1540">
        <f t="shared" si="144"/>
        <v>26.06</v>
      </c>
      <c r="S1540" s="12">
        <f t="shared" si="146"/>
        <v>40958.717268518521</v>
      </c>
      <c r="T1540" s="12">
        <f t="shared" si="147"/>
        <v>40981.290972222225</v>
      </c>
      <c r="U1540">
        <f t="shared" si="148"/>
        <v>2012</v>
      </c>
      <c r="V1540" s="18">
        <f t="shared" si="149"/>
        <v>22.573703703703703</v>
      </c>
    </row>
    <row r="1541" spans="1:22" ht="60" x14ac:dyDescent="0.25">
      <c r="A1541">
        <v>2216</v>
      </c>
      <c r="B1541" s="3" t="s">
        <v>2217</v>
      </c>
      <c r="C1541" s="3" t="s">
        <v>6326</v>
      </c>
      <c r="D1541" s="6">
        <v>300</v>
      </c>
      <c r="E1541" s="8">
        <v>317</v>
      </c>
      <c r="F1541" t="s">
        <v>8218</v>
      </c>
      <c r="G1541" t="s">
        <v>8223</v>
      </c>
      <c r="H1541" t="s">
        <v>8245</v>
      </c>
      <c r="I1541">
        <v>1437674545</v>
      </c>
      <c r="J1541">
        <v>1436464945</v>
      </c>
      <c r="K1541" t="b">
        <v>0</v>
      </c>
      <c r="L1541">
        <v>14</v>
      </c>
      <c r="M1541" t="b">
        <v>1</v>
      </c>
      <c r="N1541" t="s">
        <v>8278</v>
      </c>
      <c r="O1541" t="s">
        <v>8323</v>
      </c>
      <c r="P1541" t="s">
        <v>8328</v>
      </c>
      <c r="Q1541">
        <f t="shared" si="145"/>
        <v>106</v>
      </c>
      <c r="R1541">
        <f t="shared" si="144"/>
        <v>22.64</v>
      </c>
      <c r="S1541" s="12">
        <f t="shared" si="146"/>
        <v>42194.751678240747</v>
      </c>
      <c r="T1541" s="12">
        <f t="shared" si="147"/>
        <v>42208.751678240747</v>
      </c>
      <c r="U1541">
        <f t="shared" si="148"/>
        <v>2015</v>
      </c>
      <c r="V1541" s="18">
        <f t="shared" si="149"/>
        <v>14</v>
      </c>
    </row>
    <row r="1542" spans="1:22" ht="60" x14ac:dyDescent="0.25">
      <c r="A1542">
        <v>2217</v>
      </c>
      <c r="B1542" s="3" t="s">
        <v>2218</v>
      </c>
      <c r="C1542" s="3" t="s">
        <v>6327</v>
      </c>
      <c r="D1542" s="6">
        <v>420</v>
      </c>
      <c r="E1542" s="8">
        <v>425</v>
      </c>
      <c r="F1542" t="s">
        <v>8218</v>
      </c>
      <c r="G1542" t="s">
        <v>8223</v>
      </c>
      <c r="H1542" t="s">
        <v>8245</v>
      </c>
      <c r="I1542">
        <v>1446451200</v>
      </c>
      <c r="J1542">
        <v>1445539113</v>
      </c>
      <c r="K1542" t="b">
        <v>0</v>
      </c>
      <c r="L1542">
        <v>9</v>
      </c>
      <c r="M1542" t="b">
        <v>1</v>
      </c>
      <c r="N1542" t="s">
        <v>8278</v>
      </c>
      <c r="O1542" t="s">
        <v>8323</v>
      </c>
      <c r="P1542" t="s">
        <v>8328</v>
      </c>
      <c r="Q1542">
        <f t="shared" si="145"/>
        <v>101</v>
      </c>
      <c r="R1542">
        <f t="shared" si="144"/>
        <v>47.22</v>
      </c>
      <c r="S1542" s="12">
        <f t="shared" si="146"/>
        <v>42299.776770833334</v>
      </c>
      <c r="T1542" s="12">
        <f t="shared" si="147"/>
        <v>42310.333333333328</v>
      </c>
      <c r="U1542">
        <f t="shared" si="148"/>
        <v>2015</v>
      </c>
      <c r="V1542" s="18">
        <f t="shared" si="149"/>
        <v>10.5565625</v>
      </c>
    </row>
    <row r="1543" spans="1:22" ht="45" x14ac:dyDescent="0.25">
      <c r="A1543">
        <v>2218</v>
      </c>
      <c r="B1543" s="3" t="s">
        <v>2219</v>
      </c>
      <c r="C1543" s="3" t="s">
        <v>6328</v>
      </c>
      <c r="D1543" s="6">
        <v>2000</v>
      </c>
      <c r="E1543" s="8">
        <v>2456.66</v>
      </c>
      <c r="F1543" t="s">
        <v>8218</v>
      </c>
      <c r="G1543" t="s">
        <v>8223</v>
      </c>
      <c r="H1543" t="s">
        <v>8245</v>
      </c>
      <c r="I1543">
        <v>1346198400</v>
      </c>
      <c r="J1543">
        <v>1344281383</v>
      </c>
      <c r="K1543" t="b">
        <v>0</v>
      </c>
      <c r="L1543">
        <v>76</v>
      </c>
      <c r="M1543" t="b">
        <v>1</v>
      </c>
      <c r="N1543" t="s">
        <v>8278</v>
      </c>
      <c r="O1543" t="s">
        <v>8323</v>
      </c>
      <c r="P1543" t="s">
        <v>8328</v>
      </c>
      <c r="Q1543">
        <f t="shared" si="145"/>
        <v>123</v>
      </c>
      <c r="R1543">
        <f t="shared" si="144"/>
        <v>32.32</v>
      </c>
      <c r="S1543" s="12">
        <f t="shared" si="146"/>
        <v>41127.812303240738</v>
      </c>
      <c r="T1543" s="12">
        <f t="shared" si="147"/>
        <v>41150</v>
      </c>
      <c r="U1543">
        <f t="shared" si="148"/>
        <v>2012</v>
      </c>
      <c r="V1543" s="18">
        <f t="shared" si="149"/>
        <v>22.187696759259257</v>
      </c>
    </row>
    <row r="1544" spans="1:22" ht="45" x14ac:dyDescent="0.25">
      <c r="A1544">
        <v>2219</v>
      </c>
      <c r="B1544" s="3" t="s">
        <v>2220</v>
      </c>
      <c r="C1544" s="3" t="s">
        <v>6329</v>
      </c>
      <c r="D1544" s="6">
        <v>1000</v>
      </c>
      <c r="E1544" s="8">
        <v>1015</v>
      </c>
      <c r="F1544" t="s">
        <v>8218</v>
      </c>
      <c r="G1544" t="s">
        <v>8223</v>
      </c>
      <c r="H1544" t="s">
        <v>8245</v>
      </c>
      <c r="I1544">
        <v>1440004512</v>
      </c>
      <c r="J1544">
        <v>1437412512</v>
      </c>
      <c r="K1544" t="b">
        <v>0</v>
      </c>
      <c r="L1544">
        <v>19</v>
      </c>
      <c r="M1544" t="b">
        <v>1</v>
      </c>
      <c r="N1544" t="s">
        <v>8278</v>
      </c>
      <c r="O1544" t="s">
        <v>8323</v>
      </c>
      <c r="P1544" t="s">
        <v>8328</v>
      </c>
      <c r="Q1544">
        <f t="shared" si="145"/>
        <v>102</v>
      </c>
      <c r="R1544">
        <f t="shared" si="144"/>
        <v>53.42</v>
      </c>
      <c r="S1544" s="12">
        <f t="shared" si="146"/>
        <v>42205.718888888892</v>
      </c>
      <c r="T1544" s="12">
        <f t="shared" si="147"/>
        <v>42235.718888888892</v>
      </c>
      <c r="U1544">
        <f t="shared" si="148"/>
        <v>2015</v>
      </c>
      <c r="V1544" s="18">
        <f t="shared" si="149"/>
        <v>30</v>
      </c>
    </row>
    <row r="1545" spans="1:22" ht="45" x14ac:dyDescent="0.25">
      <c r="A1545">
        <v>2220</v>
      </c>
      <c r="B1545" s="3" t="s">
        <v>2221</v>
      </c>
      <c r="C1545" s="3" t="s">
        <v>6330</v>
      </c>
      <c r="D1545" s="6">
        <v>3500</v>
      </c>
      <c r="E1545" s="8">
        <v>3540</v>
      </c>
      <c r="F1545" t="s">
        <v>8218</v>
      </c>
      <c r="G1545" t="s">
        <v>8223</v>
      </c>
      <c r="H1545" t="s">
        <v>8245</v>
      </c>
      <c r="I1545">
        <v>1374888436</v>
      </c>
      <c r="J1545">
        <v>1372296436</v>
      </c>
      <c r="K1545" t="b">
        <v>0</v>
      </c>
      <c r="L1545">
        <v>69</v>
      </c>
      <c r="M1545" t="b">
        <v>1</v>
      </c>
      <c r="N1545" t="s">
        <v>8278</v>
      </c>
      <c r="O1545" t="s">
        <v>8323</v>
      </c>
      <c r="P1545" t="s">
        <v>8328</v>
      </c>
      <c r="Q1545">
        <f t="shared" si="145"/>
        <v>101</v>
      </c>
      <c r="R1545">
        <f t="shared" si="144"/>
        <v>51.3</v>
      </c>
      <c r="S1545" s="12">
        <f t="shared" si="146"/>
        <v>41452.060601851852</v>
      </c>
      <c r="T1545" s="12">
        <f t="shared" si="147"/>
        <v>41482.060601851852</v>
      </c>
      <c r="U1545">
        <f t="shared" si="148"/>
        <v>2013</v>
      </c>
      <c r="V1545" s="18">
        <f t="shared" si="149"/>
        <v>30</v>
      </c>
    </row>
    <row r="1546" spans="1:22" ht="60" x14ac:dyDescent="0.25">
      <c r="A1546">
        <v>2281</v>
      </c>
      <c r="B1546" s="3" t="s">
        <v>2282</v>
      </c>
      <c r="C1546" s="3" t="s">
        <v>6391</v>
      </c>
      <c r="D1546" s="6">
        <v>300</v>
      </c>
      <c r="E1546" s="8">
        <v>555</v>
      </c>
      <c r="F1546" t="s">
        <v>8218</v>
      </c>
      <c r="G1546" t="s">
        <v>8223</v>
      </c>
      <c r="H1546" t="s">
        <v>8245</v>
      </c>
      <c r="I1546">
        <v>1311576600</v>
      </c>
      <c r="J1546">
        <v>1306219897</v>
      </c>
      <c r="K1546" t="b">
        <v>0</v>
      </c>
      <c r="L1546">
        <v>11</v>
      </c>
      <c r="M1546" t="b">
        <v>1</v>
      </c>
      <c r="N1546" t="s">
        <v>8274</v>
      </c>
      <c r="O1546" t="s">
        <v>8323</v>
      </c>
      <c r="P1546" t="s">
        <v>8324</v>
      </c>
      <c r="Q1546">
        <f t="shared" si="145"/>
        <v>185</v>
      </c>
      <c r="R1546">
        <f t="shared" si="144"/>
        <v>50.45</v>
      </c>
      <c r="S1546" s="12">
        <f t="shared" si="146"/>
        <v>40687.285844907405</v>
      </c>
      <c r="T1546" s="12">
        <f t="shared" si="147"/>
        <v>40749.284722222219</v>
      </c>
      <c r="U1546">
        <f t="shared" si="148"/>
        <v>2011</v>
      </c>
      <c r="V1546" s="18">
        <f t="shared" si="149"/>
        <v>61.998877314814813</v>
      </c>
    </row>
    <row r="1547" spans="1:22" ht="45" x14ac:dyDescent="0.25">
      <c r="A1547">
        <v>2282</v>
      </c>
      <c r="B1547" s="3" t="s">
        <v>2283</v>
      </c>
      <c r="C1547" s="3" t="s">
        <v>6392</v>
      </c>
      <c r="D1547" s="6">
        <v>750</v>
      </c>
      <c r="E1547" s="8">
        <v>1390</v>
      </c>
      <c r="F1547" t="s">
        <v>8218</v>
      </c>
      <c r="G1547" t="s">
        <v>8223</v>
      </c>
      <c r="H1547" t="s">
        <v>8245</v>
      </c>
      <c r="I1547">
        <v>1452744686</v>
      </c>
      <c r="J1547">
        <v>1447560686</v>
      </c>
      <c r="K1547" t="b">
        <v>0</v>
      </c>
      <c r="L1547">
        <v>12</v>
      </c>
      <c r="M1547" t="b">
        <v>1</v>
      </c>
      <c r="N1547" t="s">
        <v>8274</v>
      </c>
      <c r="O1547" t="s">
        <v>8323</v>
      </c>
      <c r="P1547" t="s">
        <v>8324</v>
      </c>
      <c r="Q1547">
        <f t="shared" si="145"/>
        <v>185</v>
      </c>
      <c r="R1547">
        <f t="shared" si="144"/>
        <v>115.83</v>
      </c>
      <c r="S1547" s="12">
        <f t="shared" si="146"/>
        <v>42323.17460648148</v>
      </c>
      <c r="T1547" s="12">
        <f t="shared" si="147"/>
        <v>42383.17460648148</v>
      </c>
      <c r="U1547">
        <f t="shared" si="148"/>
        <v>2015</v>
      </c>
      <c r="V1547" s="18">
        <f t="shared" si="149"/>
        <v>60</v>
      </c>
    </row>
    <row r="1548" spans="1:22" ht="60" x14ac:dyDescent="0.25">
      <c r="A1548">
        <v>2283</v>
      </c>
      <c r="B1548" s="3" t="s">
        <v>2284</v>
      </c>
      <c r="C1548" s="3" t="s">
        <v>6393</v>
      </c>
      <c r="D1548" s="6">
        <v>3000</v>
      </c>
      <c r="E1548" s="8">
        <v>3025.66</v>
      </c>
      <c r="F1548" t="s">
        <v>8218</v>
      </c>
      <c r="G1548" t="s">
        <v>8223</v>
      </c>
      <c r="H1548" t="s">
        <v>8245</v>
      </c>
      <c r="I1548">
        <v>1336528804</v>
      </c>
      <c r="J1548">
        <v>1331348404</v>
      </c>
      <c r="K1548" t="b">
        <v>0</v>
      </c>
      <c r="L1548">
        <v>48</v>
      </c>
      <c r="M1548" t="b">
        <v>1</v>
      </c>
      <c r="N1548" t="s">
        <v>8274</v>
      </c>
      <c r="O1548" t="s">
        <v>8323</v>
      </c>
      <c r="P1548" t="s">
        <v>8324</v>
      </c>
      <c r="Q1548">
        <f t="shared" si="145"/>
        <v>101</v>
      </c>
      <c r="R1548">
        <f t="shared" si="144"/>
        <v>63.03</v>
      </c>
      <c r="S1548" s="12">
        <f t="shared" si="146"/>
        <v>40978.125046296293</v>
      </c>
      <c r="T1548" s="12">
        <f t="shared" si="147"/>
        <v>41038.083379629628</v>
      </c>
      <c r="U1548">
        <f t="shared" si="148"/>
        <v>2012</v>
      </c>
      <c r="V1548" s="18">
        <f t="shared" si="149"/>
        <v>59.958333333333336</v>
      </c>
    </row>
    <row r="1549" spans="1:22" ht="30" x14ac:dyDescent="0.25">
      <c r="A1549">
        <v>2284</v>
      </c>
      <c r="B1549" s="3" t="s">
        <v>2285</v>
      </c>
      <c r="C1549" s="3" t="s">
        <v>6394</v>
      </c>
      <c r="D1549" s="6">
        <v>6000</v>
      </c>
      <c r="E1549" s="8">
        <v>6373.27</v>
      </c>
      <c r="F1549" t="s">
        <v>8218</v>
      </c>
      <c r="G1549" t="s">
        <v>8223</v>
      </c>
      <c r="H1549" t="s">
        <v>8245</v>
      </c>
      <c r="I1549">
        <v>1299902400</v>
      </c>
      <c r="J1549">
        <v>1297451245</v>
      </c>
      <c r="K1549" t="b">
        <v>0</v>
      </c>
      <c r="L1549">
        <v>59</v>
      </c>
      <c r="M1549" t="b">
        <v>1</v>
      </c>
      <c r="N1549" t="s">
        <v>8274</v>
      </c>
      <c r="O1549" t="s">
        <v>8323</v>
      </c>
      <c r="P1549" t="s">
        <v>8324</v>
      </c>
      <c r="Q1549">
        <f t="shared" si="145"/>
        <v>106</v>
      </c>
      <c r="R1549">
        <f t="shared" si="144"/>
        <v>108.02</v>
      </c>
      <c r="S1549" s="12">
        <f t="shared" si="146"/>
        <v>40585.796817129631</v>
      </c>
      <c r="T1549" s="12">
        <f t="shared" si="147"/>
        <v>40614.166666666664</v>
      </c>
      <c r="U1549">
        <f t="shared" si="148"/>
        <v>2011</v>
      </c>
      <c r="V1549" s="18">
        <f t="shared" si="149"/>
        <v>28.369849537037041</v>
      </c>
    </row>
    <row r="1550" spans="1:22" ht="60" x14ac:dyDescent="0.25">
      <c r="A1550">
        <v>2285</v>
      </c>
      <c r="B1550" s="3" t="s">
        <v>2286</v>
      </c>
      <c r="C1550" s="3" t="s">
        <v>6395</v>
      </c>
      <c r="D1550" s="6">
        <v>3000</v>
      </c>
      <c r="E1550" s="8">
        <v>3641</v>
      </c>
      <c r="F1550" t="s">
        <v>8218</v>
      </c>
      <c r="G1550" t="s">
        <v>8223</v>
      </c>
      <c r="H1550" t="s">
        <v>8245</v>
      </c>
      <c r="I1550">
        <v>1340944043</v>
      </c>
      <c r="J1550">
        <v>1338352043</v>
      </c>
      <c r="K1550" t="b">
        <v>0</v>
      </c>
      <c r="L1550">
        <v>79</v>
      </c>
      <c r="M1550" t="b">
        <v>1</v>
      </c>
      <c r="N1550" t="s">
        <v>8274</v>
      </c>
      <c r="O1550" t="s">
        <v>8323</v>
      </c>
      <c r="P1550" t="s">
        <v>8324</v>
      </c>
      <c r="Q1550">
        <f t="shared" si="145"/>
        <v>121</v>
      </c>
      <c r="R1550">
        <f t="shared" si="144"/>
        <v>46.09</v>
      </c>
      <c r="S1550" s="12">
        <f t="shared" si="146"/>
        <v>41059.185682870368</v>
      </c>
      <c r="T1550" s="12">
        <f t="shared" si="147"/>
        <v>41089.185682870368</v>
      </c>
      <c r="U1550">
        <f t="shared" si="148"/>
        <v>2012</v>
      </c>
      <c r="V1550" s="18">
        <f t="shared" si="149"/>
        <v>30</v>
      </c>
    </row>
    <row r="1551" spans="1:22" ht="45" x14ac:dyDescent="0.25">
      <c r="A1551">
        <v>2286</v>
      </c>
      <c r="B1551" s="3" t="s">
        <v>2287</v>
      </c>
      <c r="C1551" s="3" t="s">
        <v>6396</v>
      </c>
      <c r="D1551" s="6">
        <v>1500</v>
      </c>
      <c r="E1551" s="8">
        <v>1501</v>
      </c>
      <c r="F1551" t="s">
        <v>8218</v>
      </c>
      <c r="G1551" t="s">
        <v>8223</v>
      </c>
      <c r="H1551" t="s">
        <v>8245</v>
      </c>
      <c r="I1551">
        <v>1378439940</v>
      </c>
      <c r="J1551">
        <v>1376003254</v>
      </c>
      <c r="K1551" t="b">
        <v>0</v>
      </c>
      <c r="L1551">
        <v>14</v>
      </c>
      <c r="M1551" t="b">
        <v>1</v>
      </c>
      <c r="N1551" t="s">
        <v>8274</v>
      </c>
      <c r="O1551" t="s">
        <v>8323</v>
      </c>
      <c r="P1551" t="s">
        <v>8324</v>
      </c>
      <c r="Q1551">
        <f t="shared" si="145"/>
        <v>100</v>
      </c>
      <c r="R1551">
        <f t="shared" si="144"/>
        <v>107.21</v>
      </c>
      <c r="S1551" s="12">
        <f t="shared" si="146"/>
        <v>41494.963587962964</v>
      </c>
      <c r="T1551" s="12">
        <f t="shared" si="147"/>
        <v>41523.165972222225</v>
      </c>
      <c r="U1551">
        <f t="shared" si="148"/>
        <v>2013</v>
      </c>
      <c r="V1551" s="18">
        <f t="shared" si="149"/>
        <v>28.202384259259262</v>
      </c>
    </row>
    <row r="1552" spans="1:22" ht="45" x14ac:dyDescent="0.25">
      <c r="A1552">
        <v>2287</v>
      </c>
      <c r="B1552" s="3" t="s">
        <v>2288</v>
      </c>
      <c r="C1552" s="3" t="s">
        <v>6397</v>
      </c>
      <c r="D1552" s="6">
        <v>4500</v>
      </c>
      <c r="E1552" s="8">
        <v>5398.99</v>
      </c>
      <c r="F1552" t="s">
        <v>8218</v>
      </c>
      <c r="G1552" t="s">
        <v>8223</v>
      </c>
      <c r="H1552" t="s">
        <v>8245</v>
      </c>
      <c r="I1552">
        <v>1403539260</v>
      </c>
      <c r="J1552">
        <v>1401724860</v>
      </c>
      <c r="K1552" t="b">
        <v>0</v>
      </c>
      <c r="L1552">
        <v>106</v>
      </c>
      <c r="M1552" t="b">
        <v>1</v>
      </c>
      <c r="N1552" t="s">
        <v>8274</v>
      </c>
      <c r="O1552" t="s">
        <v>8323</v>
      </c>
      <c r="P1552" t="s">
        <v>8324</v>
      </c>
      <c r="Q1552">
        <f t="shared" si="145"/>
        <v>120</v>
      </c>
      <c r="R1552">
        <f t="shared" si="144"/>
        <v>50.93</v>
      </c>
      <c r="S1552" s="12">
        <f t="shared" si="146"/>
        <v>41792.667361111111</v>
      </c>
      <c r="T1552" s="12">
        <f t="shared" si="147"/>
        <v>41813.667361111111</v>
      </c>
      <c r="U1552">
        <f t="shared" si="148"/>
        <v>2014</v>
      </c>
      <c r="V1552" s="18">
        <f t="shared" si="149"/>
        <v>21</v>
      </c>
    </row>
    <row r="1553" spans="1:22" ht="60" x14ac:dyDescent="0.25">
      <c r="A1553">
        <v>2288</v>
      </c>
      <c r="B1553" s="3" t="s">
        <v>2289</v>
      </c>
      <c r="C1553" s="3" t="s">
        <v>6398</v>
      </c>
      <c r="D1553" s="6">
        <v>1000</v>
      </c>
      <c r="E1553" s="8">
        <v>1001</v>
      </c>
      <c r="F1553" t="s">
        <v>8218</v>
      </c>
      <c r="G1553" t="s">
        <v>8223</v>
      </c>
      <c r="H1553" t="s">
        <v>8245</v>
      </c>
      <c r="I1553">
        <v>1340733600</v>
      </c>
      <c r="J1553">
        <v>1339098689</v>
      </c>
      <c r="K1553" t="b">
        <v>0</v>
      </c>
      <c r="L1553">
        <v>25</v>
      </c>
      <c r="M1553" t="b">
        <v>1</v>
      </c>
      <c r="N1553" t="s">
        <v>8274</v>
      </c>
      <c r="O1553" t="s">
        <v>8323</v>
      </c>
      <c r="P1553" t="s">
        <v>8324</v>
      </c>
      <c r="Q1553">
        <f t="shared" si="145"/>
        <v>100</v>
      </c>
      <c r="R1553">
        <f t="shared" si="144"/>
        <v>40.04</v>
      </c>
      <c r="S1553" s="12">
        <f t="shared" si="146"/>
        <v>41067.827418981484</v>
      </c>
      <c r="T1553" s="12">
        <f t="shared" si="147"/>
        <v>41086.75</v>
      </c>
      <c r="U1553">
        <f t="shared" si="148"/>
        <v>2012</v>
      </c>
      <c r="V1553" s="18">
        <f t="shared" si="149"/>
        <v>18.922581018518517</v>
      </c>
    </row>
    <row r="1554" spans="1:22" ht="60" x14ac:dyDescent="0.25">
      <c r="A1554">
        <v>2289</v>
      </c>
      <c r="B1554" s="3" t="s">
        <v>2290</v>
      </c>
      <c r="C1554" s="3" t="s">
        <v>6399</v>
      </c>
      <c r="D1554" s="6">
        <v>1500</v>
      </c>
      <c r="E1554" s="8">
        <v>1611</v>
      </c>
      <c r="F1554" t="s">
        <v>8218</v>
      </c>
      <c r="G1554" t="s">
        <v>8223</v>
      </c>
      <c r="H1554" t="s">
        <v>8245</v>
      </c>
      <c r="I1554">
        <v>1386372120</v>
      </c>
      <c r="J1554">
        <v>1382659060</v>
      </c>
      <c r="K1554" t="b">
        <v>0</v>
      </c>
      <c r="L1554">
        <v>25</v>
      </c>
      <c r="M1554" t="b">
        <v>1</v>
      </c>
      <c r="N1554" t="s">
        <v>8274</v>
      </c>
      <c r="O1554" t="s">
        <v>8323</v>
      </c>
      <c r="P1554" t="s">
        <v>8324</v>
      </c>
      <c r="Q1554">
        <f t="shared" si="145"/>
        <v>107</v>
      </c>
      <c r="R1554">
        <f t="shared" si="144"/>
        <v>64.44</v>
      </c>
      <c r="S1554" s="12">
        <f t="shared" si="146"/>
        <v>41571.998379629629</v>
      </c>
      <c r="T1554" s="12">
        <f t="shared" si="147"/>
        <v>41614.973611111112</v>
      </c>
      <c r="U1554">
        <f t="shared" si="148"/>
        <v>2013</v>
      </c>
      <c r="V1554" s="18">
        <f t="shared" si="149"/>
        <v>42.97523148148148</v>
      </c>
    </row>
    <row r="1555" spans="1:22" ht="45" x14ac:dyDescent="0.25">
      <c r="A1555">
        <v>2290</v>
      </c>
      <c r="B1555" s="3" t="s">
        <v>2291</v>
      </c>
      <c r="C1555" s="3" t="s">
        <v>6400</v>
      </c>
      <c r="D1555" s="6">
        <v>1500</v>
      </c>
      <c r="E1555" s="8">
        <v>1561</v>
      </c>
      <c r="F1555" t="s">
        <v>8218</v>
      </c>
      <c r="G1555" t="s">
        <v>8223</v>
      </c>
      <c r="H1555" t="s">
        <v>8245</v>
      </c>
      <c r="I1555">
        <v>1259686800</v>
      </c>
      <c r="J1555">
        <v>1252908330</v>
      </c>
      <c r="K1555" t="b">
        <v>0</v>
      </c>
      <c r="L1555">
        <v>29</v>
      </c>
      <c r="M1555" t="b">
        <v>1</v>
      </c>
      <c r="N1555" t="s">
        <v>8274</v>
      </c>
      <c r="O1555" t="s">
        <v>8323</v>
      </c>
      <c r="P1555" t="s">
        <v>8324</v>
      </c>
      <c r="Q1555">
        <f t="shared" si="145"/>
        <v>104</v>
      </c>
      <c r="R1555">
        <f t="shared" si="144"/>
        <v>53.83</v>
      </c>
      <c r="S1555" s="12">
        <f t="shared" si="146"/>
        <v>40070.253819444442</v>
      </c>
      <c r="T1555" s="12">
        <f t="shared" si="147"/>
        <v>40148.708333333336</v>
      </c>
      <c r="U1555">
        <f t="shared" si="148"/>
        <v>2009</v>
      </c>
      <c r="V1555" s="18">
        <f t="shared" si="149"/>
        <v>78.454513888888883</v>
      </c>
    </row>
    <row r="1556" spans="1:22" ht="60" x14ac:dyDescent="0.25">
      <c r="A1556">
        <v>2291</v>
      </c>
      <c r="B1556" s="3" t="s">
        <v>2292</v>
      </c>
      <c r="C1556" s="3" t="s">
        <v>6401</v>
      </c>
      <c r="D1556" s="6">
        <v>2500</v>
      </c>
      <c r="E1556" s="8">
        <v>4320</v>
      </c>
      <c r="F1556" t="s">
        <v>8218</v>
      </c>
      <c r="G1556" t="s">
        <v>8223</v>
      </c>
      <c r="H1556" t="s">
        <v>8245</v>
      </c>
      <c r="I1556">
        <v>1335153600</v>
      </c>
      <c r="J1556">
        <v>1332199618</v>
      </c>
      <c r="K1556" t="b">
        <v>0</v>
      </c>
      <c r="L1556">
        <v>43</v>
      </c>
      <c r="M1556" t="b">
        <v>1</v>
      </c>
      <c r="N1556" t="s">
        <v>8274</v>
      </c>
      <c r="O1556" t="s">
        <v>8323</v>
      </c>
      <c r="P1556" t="s">
        <v>8324</v>
      </c>
      <c r="Q1556">
        <f t="shared" si="145"/>
        <v>173</v>
      </c>
      <c r="R1556">
        <f t="shared" si="144"/>
        <v>100.47</v>
      </c>
      <c r="S1556" s="12">
        <f t="shared" si="146"/>
        <v>40987.977060185185</v>
      </c>
      <c r="T1556" s="12">
        <f t="shared" si="147"/>
        <v>41022.166666666664</v>
      </c>
      <c r="U1556">
        <f t="shared" si="148"/>
        <v>2012</v>
      </c>
      <c r="V1556" s="18">
        <f t="shared" si="149"/>
        <v>34.189606481481484</v>
      </c>
    </row>
    <row r="1557" spans="1:22" ht="60" x14ac:dyDescent="0.25">
      <c r="A1557">
        <v>2292</v>
      </c>
      <c r="B1557" s="3" t="s">
        <v>2293</v>
      </c>
      <c r="C1557" s="3" t="s">
        <v>6402</v>
      </c>
      <c r="D1557" s="6">
        <v>2000</v>
      </c>
      <c r="E1557" s="8">
        <v>2145.0100000000002</v>
      </c>
      <c r="F1557" t="s">
        <v>8218</v>
      </c>
      <c r="G1557" t="s">
        <v>8223</v>
      </c>
      <c r="H1557" t="s">
        <v>8245</v>
      </c>
      <c r="I1557">
        <v>1334767476</v>
      </c>
      <c r="J1557">
        <v>1332175476</v>
      </c>
      <c r="K1557" t="b">
        <v>0</v>
      </c>
      <c r="L1557">
        <v>46</v>
      </c>
      <c r="M1557" t="b">
        <v>1</v>
      </c>
      <c r="N1557" t="s">
        <v>8274</v>
      </c>
      <c r="O1557" t="s">
        <v>8323</v>
      </c>
      <c r="P1557" t="s">
        <v>8324</v>
      </c>
      <c r="Q1557">
        <f t="shared" si="145"/>
        <v>107</v>
      </c>
      <c r="R1557">
        <f t="shared" si="144"/>
        <v>46.63</v>
      </c>
      <c r="S1557" s="12">
        <f t="shared" si="146"/>
        <v>40987.697638888887</v>
      </c>
      <c r="T1557" s="12">
        <f t="shared" si="147"/>
        <v>41017.697638888887</v>
      </c>
      <c r="U1557">
        <f t="shared" si="148"/>
        <v>2012</v>
      </c>
      <c r="V1557" s="18">
        <f t="shared" si="149"/>
        <v>30</v>
      </c>
    </row>
    <row r="1558" spans="1:22" ht="30" x14ac:dyDescent="0.25">
      <c r="A1558">
        <v>2293</v>
      </c>
      <c r="B1558" s="3" t="s">
        <v>2294</v>
      </c>
      <c r="C1558" s="3" t="s">
        <v>6403</v>
      </c>
      <c r="D1558" s="6">
        <v>850</v>
      </c>
      <c r="E1558" s="8">
        <v>920</v>
      </c>
      <c r="F1558" t="s">
        <v>8218</v>
      </c>
      <c r="G1558" t="s">
        <v>8223</v>
      </c>
      <c r="H1558" t="s">
        <v>8245</v>
      </c>
      <c r="I1558">
        <v>1348545540</v>
      </c>
      <c r="J1558">
        <v>1346345999</v>
      </c>
      <c r="K1558" t="b">
        <v>0</v>
      </c>
      <c r="L1558">
        <v>27</v>
      </c>
      <c r="M1558" t="b">
        <v>1</v>
      </c>
      <c r="N1558" t="s">
        <v>8274</v>
      </c>
      <c r="O1558" t="s">
        <v>8323</v>
      </c>
      <c r="P1558" t="s">
        <v>8324</v>
      </c>
      <c r="Q1558">
        <f t="shared" si="145"/>
        <v>108</v>
      </c>
      <c r="R1558">
        <f t="shared" si="144"/>
        <v>34.07</v>
      </c>
      <c r="S1558" s="12">
        <f t="shared" si="146"/>
        <v>41151.708321759259</v>
      </c>
      <c r="T1558" s="12">
        <f t="shared" si="147"/>
        <v>41177.165972222225</v>
      </c>
      <c r="U1558">
        <f t="shared" si="148"/>
        <v>2012</v>
      </c>
      <c r="V1558" s="18">
        <f t="shared" si="149"/>
        <v>25.457650462962963</v>
      </c>
    </row>
    <row r="1559" spans="1:22" ht="60" x14ac:dyDescent="0.25">
      <c r="A1559">
        <v>2294</v>
      </c>
      <c r="B1559" s="3" t="s">
        <v>2295</v>
      </c>
      <c r="C1559" s="3" t="s">
        <v>6404</v>
      </c>
      <c r="D1559" s="6">
        <v>5000</v>
      </c>
      <c r="E1559" s="8">
        <v>7304.04</v>
      </c>
      <c r="F1559" t="s">
        <v>8218</v>
      </c>
      <c r="G1559" t="s">
        <v>8223</v>
      </c>
      <c r="H1559" t="s">
        <v>8245</v>
      </c>
      <c r="I1559">
        <v>1358702480</v>
      </c>
      <c r="J1559">
        <v>1356110480</v>
      </c>
      <c r="K1559" t="b">
        <v>0</v>
      </c>
      <c r="L1559">
        <v>112</v>
      </c>
      <c r="M1559" t="b">
        <v>1</v>
      </c>
      <c r="N1559" t="s">
        <v>8274</v>
      </c>
      <c r="O1559" t="s">
        <v>8323</v>
      </c>
      <c r="P1559" t="s">
        <v>8324</v>
      </c>
      <c r="Q1559">
        <f t="shared" si="145"/>
        <v>146</v>
      </c>
      <c r="R1559">
        <f t="shared" si="144"/>
        <v>65.209999999999994</v>
      </c>
      <c r="S1559" s="12">
        <f t="shared" si="146"/>
        <v>41264.72314814815</v>
      </c>
      <c r="T1559" s="12">
        <f t="shared" si="147"/>
        <v>41294.72314814815</v>
      </c>
      <c r="U1559">
        <f t="shared" si="148"/>
        <v>2012</v>
      </c>
      <c r="V1559" s="18">
        <f t="shared" si="149"/>
        <v>30</v>
      </c>
    </row>
    <row r="1560" spans="1:22" ht="60" x14ac:dyDescent="0.25">
      <c r="A1560">
        <v>2295</v>
      </c>
      <c r="B1560" s="3" t="s">
        <v>2296</v>
      </c>
      <c r="C1560" s="3" t="s">
        <v>6405</v>
      </c>
      <c r="D1560" s="6">
        <v>1200</v>
      </c>
      <c r="E1560" s="8">
        <v>1503</v>
      </c>
      <c r="F1560" t="s">
        <v>8218</v>
      </c>
      <c r="G1560" t="s">
        <v>8223</v>
      </c>
      <c r="H1560" t="s">
        <v>8245</v>
      </c>
      <c r="I1560">
        <v>1359240856</v>
      </c>
      <c r="J1560">
        <v>1356648856</v>
      </c>
      <c r="K1560" t="b">
        <v>0</v>
      </c>
      <c r="L1560">
        <v>34</v>
      </c>
      <c r="M1560" t="b">
        <v>1</v>
      </c>
      <c r="N1560" t="s">
        <v>8274</v>
      </c>
      <c r="O1560" t="s">
        <v>8323</v>
      </c>
      <c r="P1560" t="s">
        <v>8324</v>
      </c>
      <c r="Q1560">
        <f t="shared" si="145"/>
        <v>125</v>
      </c>
      <c r="R1560">
        <f t="shared" si="144"/>
        <v>44.21</v>
      </c>
      <c r="S1560" s="12">
        <f t="shared" si="146"/>
        <v>41270.954351851848</v>
      </c>
      <c r="T1560" s="12">
        <f t="shared" si="147"/>
        <v>41300.954351851848</v>
      </c>
      <c r="U1560">
        <f t="shared" si="148"/>
        <v>2012</v>
      </c>
      <c r="V1560" s="18">
        <f t="shared" si="149"/>
        <v>30</v>
      </c>
    </row>
    <row r="1561" spans="1:22" ht="45" x14ac:dyDescent="0.25">
      <c r="A1561">
        <v>2296</v>
      </c>
      <c r="B1561" s="3" t="s">
        <v>2297</v>
      </c>
      <c r="C1561" s="3" t="s">
        <v>6406</v>
      </c>
      <c r="D1561" s="6">
        <v>7000</v>
      </c>
      <c r="E1561" s="8">
        <v>10435</v>
      </c>
      <c r="F1561" t="s">
        <v>8218</v>
      </c>
      <c r="G1561" t="s">
        <v>8223</v>
      </c>
      <c r="H1561" t="s">
        <v>8245</v>
      </c>
      <c r="I1561">
        <v>1330018426</v>
      </c>
      <c r="J1561">
        <v>1326994426</v>
      </c>
      <c r="K1561" t="b">
        <v>0</v>
      </c>
      <c r="L1561">
        <v>145</v>
      </c>
      <c r="M1561" t="b">
        <v>1</v>
      </c>
      <c r="N1561" t="s">
        <v>8274</v>
      </c>
      <c r="O1561" t="s">
        <v>8323</v>
      </c>
      <c r="P1561" t="s">
        <v>8324</v>
      </c>
      <c r="Q1561">
        <f t="shared" si="145"/>
        <v>149</v>
      </c>
      <c r="R1561">
        <f t="shared" si="144"/>
        <v>71.97</v>
      </c>
      <c r="S1561" s="12">
        <f t="shared" si="146"/>
        <v>40927.731782407405</v>
      </c>
      <c r="T1561" s="12">
        <f t="shared" si="147"/>
        <v>40962.731782407405</v>
      </c>
      <c r="U1561">
        <f t="shared" si="148"/>
        <v>2012</v>
      </c>
      <c r="V1561" s="18">
        <f t="shared" si="149"/>
        <v>35</v>
      </c>
    </row>
    <row r="1562" spans="1:22" ht="30" x14ac:dyDescent="0.25">
      <c r="A1562">
        <v>2297</v>
      </c>
      <c r="B1562" s="3" t="s">
        <v>2298</v>
      </c>
      <c r="C1562" s="3" t="s">
        <v>6407</v>
      </c>
      <c r="D1562" s="6">
        <v>1000</v>
      </c>
      <c r="E1562" s="8">
        <v>1006</v>
      </c>
      <c r="F1562" t="s">
        <v>8218</v>
      </c>
      <c r="G1562" t="s">
        <v>8223</v>
      </c>
      <c r="H1562" t="s">
        <v>8245</v>
      </c>
      <c r="I1562">
        <v>1331697540</v>
      </c>
      <c r="J1562">
        <v>1328749249</v>
      </c>
      <c r="K1562" t="b">
        <v>0</v>
      </c>
      <c r="L1562">
        <v>19</v>
      </c>
      <c r="M1562" t="b">
        <v>1</v>
      </c>
      <c r="N1562" t="s">
        <v>8274</v>
      </c>
      <c r="O1562" t="s">
        <v>8323</v>
      </c>
      <c r="P1562" t="s">
        <v>8324</v>
      </c>
      <c r="Q1562">
        <f t="shared" si="145"/>
        <v>101</v>
      </c>
      <c r="R1562">
        <f t="shared" si="144"/>
        <v>52.95</v>
      </c>
      <c r="S1562" s="12">
        <f t="shared" si="146"/>
        <v>40948.042233796295</v>
      </c>
      <c r="T1562" s="12">
        <f t="shared" si="147"/>
        <v>40982.165972222225</v>
      </c>
      <c r="U1562">
        <f t="shared" si="148"/>
        <v>2012</v>
      </c>
      <c r="V1562" s="18">
        <f t="shared" si="149"/>
        <v>34.123738425925929</v>
      </c>
    </row>
    <row r="1563" spans="1:22" ht="45" x14ac:dyDescent="0.25">
      <c r="A1563">
        <v>2298</v>
      </c>
      <c r="B1563" s="3" t="s">
        <v>2299</v>
      </c>
      <c r="C1563" s="3" t="s">
        <v>6408</v>
      </c>
      <c r="D1563" s="6">
        <v>30000</v>
      </c>
      <c r="E1563" s="8">
        <v>31522</v>
      </c>
      <c r="F1563" t="s">
        <v>8218</v>
      </c>
      <c r="G1563" t="s">
        <v>8223</v>
      </c>
      <c r="H1563" t="s">
        <v>8245</v>
      </c>
      <c r="I1563">
        <v>1395861033</v>
      </c>
      <c r="J1563">
        <v>1393272633</v>
      </c>
      <c r="K1563" t="b">
        <v>0</v>
      </c>
      <c r="L1563">
        <v>288</v>
      </c>
      <c r="M1563" t="b">
        <v>1</v>
      </c>
      <c r="N1563" t="s">
        <v>8274</v>
      </c>
      <c r="O1563" t="s">
        <v>8323</v>
      </c>
      <c r="P1563" t="s">
        <v>8324</v>
      </c>
      <c r="Q1563">
        <f t="shared" si="145"/>
        <v>105</v>
      </c>
      <c r="R1563">
        <f t="shared" si="144"/>
        <v>109.45</v>
      </c>
      <c r="S1563" s="12">
        <f t="shared" si="146"/>
        <v>41694.84065972222</v>
      </c>
      <c r="T1563" s="12">
        <f t="shared" si="147"/>
        <v>41724.798993055556</v>
      </c>
      <c r="U1563">
        <f t="shared" si="148"/>
        <v>2014</v>
      </c>
      <c r="V1563" s="18">
        <f t="shared" si="149"/>
        <v>29.958333333333332</v>
      </c>
    </row>
    <row r="1564" spans="1:22" ht="45" x14ac:dyDescent="0.25">
      <c r="A1564">
        <v>2299</v>
      </c>
      <c r="B1564" s="3" t="s">
        <v>2300</v>
      </c>
      <c r="C1564" s="3" t="s">
        <v>6409</v>
      </c>
      <c r="D1564" s="6">
        <v>300</v>
      </c>
      <c r="E1564" s="8">
        <v>1050.5</v>
      </c>
      <c r="F1564" t="s">
        <v>8218</v>
      </c>
      <c r="G1564" t="s">
        <v>8223</v>
      </c>
      <c r="H1564" t="s">
        <v>8245</v>
      </c>
      <c r="I1564">
        <v>1296953209</v>
      </c>
      <c r="J1564">
        <v>1295657209</v>
      </c>
      <c r="K1564" t="b">
        <v>0</v>
      </c>
      <c r="L1564">
        <v>14</v>
      </c>
      <c r="M1564" t="b">
        <v>1</v>
      </c>
      <c r="N1564" t="s">
        <v>8274</v>
      </c>
      <c r="O1564" t="s">
        <v>8323</v>
      </c>
      <c r="P1564" t="s">
        <v>8324</v>
      </c>
      <c r="Q1564">
        <f t="shared" si="145"/>
        <v>350</v>
      </c>
      <c r="R1564">
        <f t="shared" si="144"/>
        <v>75.040000000000006</v>
      </c>
      <c r="S1564" s="12">
        <f t="shared" si="146"/>
        <v>40565.032511574071</v>
      </c>
      <c r="T1564" s="12">
        <f t="shared" si="147"/>
        <v>40580.032511574071</v>
      </c>
      <c r="U1564">
        <f t="shared" si="148"/>
        <v>2011</v>
      </c>
      <c r="V1564" s="18">
        <f t="shared" si="149"/>
        <v>15</v>
      </c>
    </row>
    <row r="1565" spans="1:22" ht="45" x14ac:dyDescent="0.25">
      <c r="A1565">
        <v>2300</v>
      </c>
      <c r="B1565" s="3" t="s">
        <v>2301</v>
      </c>
      <c r="C1565" s="3" t="s">
        <v>6410</v>
      </c>
      <c r="D1565" s="6">
        <v>800</v>
      </c>
      <c r="E1565" s="8">
        <v>810</v>
      </c>
      <c r="F1565" t="s">
        <v>8218</v>
      </c>
      <c r="G1565" t="s">
        <v>8223</v>
      </c>
      <c r="H1565" t="s">
        <v>8245</v>
      </c>
      <c r="I1565">
        <v>1340904416</v>
      </c>
      <c r="J1565">
        <v>1339694816</v>
      </c>
      <c r="K1565" t="b">
        <v>0</v>
      </c>
      <c r="L1565">
        <v>7</v>
      </c>
      <c r="M1565" t="b">
        <v>1</v>
      </c>
      <c r="N1565" t="s">
        <v>8274</v>
      </c>
      <c r="O1565" t="s">
        <v>8323</v>
      </c>
      <c r="P1565" t="s">
        <v>8324</v>
      </c>
      <c r="Q1565">
        <f t="shared" si="145"/>
        <v>101</v>
      </c>
      <c r="R1565">
        <f t="shared" si="144"/>
        <v>115.71</v>
      </c>
      <c r="S1565" s="12">
        <f t="shared" si="146"/>
        <v>41074.727037037039</v>
      </c>
      <c r="T1565" s="12">
        <f t="shared" si="147"/>
        <v>41088.727037037039</v>
      </c>
      <c r="U1565">
        <f t="shared" si="148"/>
        <v>2012</v>
      </c>
      <c r="V1565" s="18">
        <f t="shared" si="149"/>
        <v>14</v>
      </c>
    </row>
    <row r="1566" spans="1:22" ht="30" x14ac:dyDescent="0.25">
      <c r="A1566">
        <v>2301</v>
      </c>
      <c r="B1566" s="3" t="s">
        <v>2302</v>
      </c>
      <c r="C1566" s="3" t="s">
        <v>6411</v>
      </c>
      <c r="D1566" s="6">
        <v>5000</v>
      </c>
      <c r="E1566" s="8">
        <v>6680.22</v>
      </c>
      <c r="F1566" t="s">
        <v>8218</v>
      </c>
      <c r="G1566" t="s">
        <v>8223</v>
      </c>
      <c r="H1566" t="s">
        <v>8245</v>
      </c>
      <c r="I1566">
        <v>1371785496</v>
      </c>
      <c r="J1566">
        <v>1369193496</v>
      </c>
      <c r="K1566" t="b">
        <v>1</v>
      </c>
      <c r="L1566">
        <v>211</v>
      </c>
      <c r="M1566" t="b">
        <v>1</v>
      </c>
      <c r="N1566" t="s">
        <v>8277</v>
      </c>
      <c r="O1566" t="s">
        <v>8323</v>
      </c>
      <c r="P1566" t="s">
        <v>8327</v>
      </c>
      <c r="Q1566">
        <f t="shared" si="145"/>
        <v>134</v>
      </c>
      <c r="R1566">
        <f t="shared" si="144"/>
        <v>31.66</v>
      </c>
      <c r="S1566" s="12">
        <f t="shared" si="146"/>
        <v>41416.146944444445</v>
      </c>
      <c r="T1566" s="12">
        <f t="shared" si="147"/>
        <v>41446.146944444445</v>
      </c>
      <c r="U1566">
        <f t="shared" si="148"/>
        <v>2013</v>
      </c>
      <c r="V1566" s="18">
        <f t="shared" si="149"/>
        <v>30</v>
      </c>
    </row>
    <row r="1567" spans="1:22" ht="45" x14ac:dyDescent="0.25">
      <c r="A1567">
        <v>2302</v>
      </c>
      <c r="B1567" s="3" t="s">
        <v>2303</v>
      </c>
      <c r="C1567" s="3" t="s">
        <v>6412</v>
      </c>
      <c r="D1567" s="6">
        <v>2300</v>
      </c>
      <c r="E1567" s="8">
        <v>3925</v>
      </c>
      <c r="F1567" t="s">
        <v>8218</v>
      </c>
      <c r="G1567" t="s">
        <v>8223</v>
      </c>
      <c r="H1567" t="s">
        <v>8245</v>
      </c>
      <c r="I1567">
        <v>1388473200</v>
      </c>
      <c r="J1567">
        <v>1385585434</v>
      </c>
      <c r="K1567" t="b">
        <v>1</v>
      </c>
      <c r="L1567">
        <v>85</v>
      </c>
      <c r="M1567" t="b">
        <v>1</v>
      </c>
      <c r="N1567" t="s">
        <v>8277</v>
      </c>
      <c r="O1567" t="s">
        <v>8323</v>
      </c>
      <c r="P1567" t="s">
        <v>8327</v>
      </c>
      <c r="Q1567">
        <f t="shared" si="145"/>
        <v>171</v>
      </c>
      <c r="R1567">
        <f t="shared" si="144"/>
        <v>46.18</v>
      </c>
      <c r="S1567" s="12">
        <f t="shared" si="146"/>
        <v>41605.868449074071</v>
      </c>
      <c r="T1567" s="12">
        <f t="shared" si="147"/>
        <v>41639.291666666664</v>
      </c>
      <c r="U1567">
        <f t="shared" si="148"/>
        <v>2013</v>
      </c>
      <c r="V1567" s="18">
        <f t="shared" si="149"/>
        <v>33.423217592592593</v>
      </c>
    </row>
    <row r="1568" spans="1:22" ht="60" x14ac:dyDescent="0.25">
      <c r="A1568">
        <v>2303</v>
      </c>
      <c r="B1568" s="3" t="s">
        <v>2304</v>
      </c>
      <c r="C1568" s="3" t="s">
        <v>6413</v>
      </c>
      <c r="D1568" s="6">
        <v>6450</v>
      </c>
      <c r="E1568" s="8">
        <v>7053.61</v>
      </c>
      <c r="F1568" t="s">
        <v>8218</v>
      </c>
      <c r="G1568" t="s">
        <v>8223</v>
      </c>
      <c r="H1568" t="s">
        <v>8245</v>
      </c>
      <c r="I1568">
        <v>1323747596</v>
      </c>
      <c r="J1568">
        <v>1320287996</v>
      </c>
      <c r="K1568" t="b">
        <v>1</v>
      </c>
      <c r="L1568">
        <v>103</v>
      </c>
      <c r="M1568" t="b">
        <v>1</v>
      </c>
      <c r="N1568" t="s">
        <v>8277</v>
      </c>
      <c r="O1568" t="s">
        <v>8323</v>
      </c>
      <c r="P1568" t="s">
        <v>8327</v>
      </c>
      <c r="Q1568">
        <f t="shared" si="145"/>
        <v>109</v>
      </c>
      <c r="R1568">
        <f t="shared" si="144"/>
        <v>68.48</v>
      </c>
      <c r="S1568" s="12">
        <f t="shared" si="146"/>
        <v>40850.111064814817</v>
      </c>
      <c r="T1568" s="12">
        <f t="shared" si="147"/>
        <v>40890.152731481481</v>
      </c>
      <c r="U1568">
        <f t="shared" si="148"/>
        <v>2011</v>
      </c>
      <c r="V1568" s="18">
        <f t="shared" si="149"/>
        <v>40.041666666666664</v>
      </c>
    </row>
    <row r="1569" spans="1:22" ht="45" x14ac:dyDescent="0.25">
      <c r="A1569">
        <v>2304</v>
      </c>
      <c r="B1569" s="3" t="s">
        <v>2305</v>
      </c>
      <c r="C1569" s="3" t="s">
        <v>6414</v>
      </c>
      <c r="D1569" s="6">
        <v>6000</v>
      </c>
      <c r="E1569" s="8">
        <v>6042.02</v>
      </c>
      <c r="F1569" t="s">
        <v>8218</v>
      </c>
      <c r="G1569" t="s">
        <v>8223</v>
      </c>
      <c r="H1569" t="s">
        <v>8245</v>
      </c>
      <c r="I1569">
        <v>1293857940</v>
      </c>
      <c r="J1569">
        <v>1290281691</v>
      </c>
      <c r="K1569" t="b">
        <v>1</v>
      </c>
      <c r="L1569">
        <v>113</v>
      </c>
      <c r="M1569" t="b">
        <v>1</v>
      </c>
      <c r="N1569" t="s">
        <v>8277</v>
      </c>
      <c r="O1569" t="s">
        <v>8323</v>
      </c>
      <c r="P1569" t="s">
        <v>8327</v>
      </c>
      <c r="Q1569">
        <f t="shared" si="145"/>
        <v>101</v>
      </c>
      <c r="R1569">
        <f t="shared" si="144"/>
        <v>53.47</v>
      </c>
      <c r="S1569" s="12">
        <f t="shared" si="146"/>
        <v>40502.815868055557</v>
      </c>
      <c r="T1569" s="12">
        <f t="shared" si="147"/>
        <v>40544.207638888889</v>
      </c>
      <c r="U1569">
        <f t="shared" si="148"/>
        <v>2010</v>
      </c>
      <c r="V1569" s="18">
        <f t="shared" si="149"/>
        <v>41.391770833333332</v>
      </c>
    </row>
    <row r="1570" spans="1:22" ht="60" x14ac:dyDescent="0.25">
      <c r="A1570">
        <v>2305</v>
      </c>
      <c r="B1570" s="3" t="s">
        <v>2306</v>
      </c>
      <c r="C1570" s="3" t="s">
        <v>6415</v>
      </c>
      <c r="D1570" s="6">
        <v>18000</v>
      </c>
      <c r="E1570" s="8">
        <v>18221</v>
      </c>
      <c r="F1570" t="s">
        <v>8218</v>
      </c>
      <c r="G1570" t="s">
        <v>8223</v>
      </c>
      <c r="H1570" t="s">
        <v>8245</v>
      </c>
      <c r="I1570">
        <v>1407520800</v>
      </c>
      <c r="J1570">
        <v>1405356072</v>
      </c>
      <c r="K1570" t="b">
        <v>1</v>
      </c>
      <c r="L1570">
        <v>167</v>
      </c>
      <c r="M1570" t="b">
        <v>1</v>
      </c>
      <c r="N1570" t="s">
        <v>8277</v>
      </c>
      <c r="O1570" t="s">
        <v>8323</v>
      </c>
      <c r="P1570" t="s">
        <v>8327</v>
      </c>
      <c r="Q1570">
        <f t="shared" si="145"/>
        <v>101</v>
      </c>
      <c r="R1570">
        <f t="shared" si="144"/>
        <v>109.11</v>
      </c>
      <c r="S1570" s="12">
        <f t="shared" si="146"/>
        <v>41834.695277777777</v>
      </c>
      <c r="T1570" s="12">
        <f t="shared" si="147"/>
        <v>41859.75</v>
      </c>
      <c r="U1570">
        <f t="shared" si="148"/>
        <v>2014</v>
      </c>
      <c r="V1570" s="18">
        <f t="shared" si="149"/>
        <v>25.054722222222225</v>
      </c>
    </row>
    <row r="1571" spans="1:22" ht="45" x14ac:dyDescent="0.25">
      <c r="A1571">
        <v>2306</v>
      </c>
      <c r="B1571" s="3" t="s">
        <v>2307</v>
      </c>
      <c r="C1571" s="3" t="s">
        <v>6416</v>
      </c>
      <c r="D1571" s="6">
        <v>3500</v>
      </c>
      <c r="E1571" s="8">
        <v>3736.55</v>
      </c>
      <c r="F1571" t="s">
        <v>8218</v>
      </c>
      <c r="G1571" t="s">
        <v>8223</v>
      </c>
      <c r="H1571" t="s">
        <v>8245</v>
      </c>
      <c r="I1571">
        <v>1331352129</v>
      </c>
      <c r="J1571">
        <v>1328760129</v>
      </c>
      <c r="K1571" t="b">
        <v>1</v>
      </c>
      <c r="L1571">
        <v>73</v>
      </c>
      <c r="M1571" t="b">
        <v>1</v>
      </c>
      <c r="N1571" t="s">
        <v>8277</v>
      </c>
      <c r="O1571" t="s">
        <v>8323</v>
      </c>
      <c r="P1571" t="s">
        <v>8327</v>
      </c>
      <c r="Q1571">
        <f t="shared" si="145"/>
        <v>107</v>
      </c>
      <c r="R1571">
        <f t="shared" si="144"/>
        <v>51.19</v>
      </c>
      <c r="S1571" s="12">
        <f t="shared" si="146"/>
        <v>40948.16815972222</v>
      </c>
      <c r="T1571" s="12">
        <f t="shared" si="147"/>
        <v>40978.16815972222</v>
      </c>
      <c r="U1571">
        <f t="shared" si="148"/>
        <v>2012</v>
      </c>
      <c r="V1571" s="18">
        <f t="shared" si="149"/>
        <v>30</v>
      </c>
    </row>
    <row r="1572" spans="1:22" ht="45" x14ac:dyDescent="0.25">
      <c r="A1572">
        <v>2307</v>
      </c>
      <c r="B1572" s="3" t="s">
        <v>2308</v>
      </c>
      <c r="C1572" s="3" t="s">
        <v>6417</v>
      </c>
      <c r="D1572" s="6">
        <v>1964.47</v>
      </c>
      <c r="E1572" s="8">
        <v>2095.2600000000002</v>
      </c>
      <c r="F1572" t="s">
        <v>8218</v>
      </c>
      <c r="G1572" t="s">
        <v>8223</v>
      </c>
      <c r="H1572" t="s">
        <v>8245</v>
      </c>
      <c r="I1572">
        <v>1336245328</v>
      </c>
      <c r="J1572">
        <v>1333653333</v>
      </c>
      <c r="K1572" t="b">
        <v>1</v>
      </c>
      <c r="L1572">
        <v>75</v>
      </c>
      <c r="M1572" t="b">
        <v>1</v>
      </c>
      <c r="N1572" t="s">
        <v>8277</v>
      </c>
      <c r="O1572" t="s">
        <v>8323</v>
      </c>
      <c r="P1572" t="s">
        <v>8327</v>
      </c>
      <c r="Q1572">
        <f t="shared" si="145"/>
        <v>107</v>
      </c>
      <c r="R1572">
        <f t="shared" si="144"/>
        <v>27.94</v>
      </c>
      <c r="S1572" s="12">
        <f t="shared" si="146"/>
        <v>41004.802465277775</v>
      </c>
      <c r="T1572" s="12">
        <f t="shared" si="147"/>
        <v>41034.802407407406</v>
      </c>
      <c r="U1572">
        <f t="shared" si="148"/>
        <v>2012</v>
      </c>
      <c r="V1572" s="18">
        <f t="shared" si="149"/>
        <v>29.999942129629627</v>
      </c>
    </row>
    <row r="1573" spans="1:22" ht="60" x14ac:dyDescent="0.25">
      <c r="A1573">
        <v>2308</v>
      </c>
      <c r="B1573" s="3" t="s">
        <v>2309</v>
      </c>
      <c r="C1573" s="3" t="s">
        <v>6418</v>
      </c>
      <c r="D1573" s="6">
        <v>50000</v>
      </c>
      <c r="E1573" s="8">
        <v>50653.11</v>
      </c>
      <c r="F1573" t="s">
        <v>8218</v>
      </c>
      <c r="G1573" t="s">
        <v>8223</v>
      </c>
      <c r="H1573" t="s">
        <v>8245</v>
      </c>
      <c r="I1573">
        <v>1409274000</v>
      </c>
      <c r="J1573">
        <v>1406847996</v>
      </c>
      <c r="K1573" t="b">
        <v>1</v>
      </c>
      <c r="L1573">
        <v>614</v>
      </c>
      <c r="M1573" t="b">
        <v>1</v>
      </c>
      <c r="N1573" t="s">
        <v>8277</v>
      </c>
      <c r="O1573" t="s">
        <v>8323</v>
      </c>
      <c r="P1573" t="s">
        <v>8327</v>
      </c>
      <c r="Q1573">
        <f t="shared" si="145"/>
        <v>101</v>
      </c>
      <c r="R1573">
        <f t="shared" si="144"/>
        <v>82.5</v>
      </c>
      <c r="S1573" s="12">
        <f t="shared" si="146"/>
        <v>41851.962916666671</v>
      </c>
      <c r="T1573" s="12">
        <f t="shared" si="147"/>
        <v>41880.041666666664</v>
      </c>
      <c r="U1573">
        <f t="shared" si="148"/>
        <v>2014</v>
      </c>
      <c r="V1573" s="18">
        <f t="shared" si="149"/>
        <v>28.078749999999999</v>
      </c>
    </row>
    <row r="1574" spans="1:22" ht="45" x14ac:dyDescent="0.25">
      <c r="A1574">
        <v>2309</v>
      </c>
      <c r="B1574" s="3" t="s">
        <v>2310</v>
      </c>
      <c r="C1574" s="3" t="s">
        <v>6419</v>
      </c>
      <c r="D1574" s="6">
        <v>6000</v>
      </c>
      <c r="E1574" s="8">
        <v>6400.47</v>
      </c>
      <c r="F1574" t="s">
        <v>8218</v>
      </c>
      <c r="G1574" t="s">
        <v>8223</v>
      </c>
      <c r="H1574" t="s">
        <v>8245</v>
      </c>
      <c r="I1574">
        <v>1362872537</v>
      </c>
      <c r="J1574">
        <v>1359848537</v>
      </c>
      <c r="K1574" t="b">
        <v>1</v>
      </c>
      <c r="L1574">
        <v>107</v>
      </c>
      <c r="M1574" t="b">
        <v>1</v>
      </c>
      <c r="N1574" t="s">
        <v>8277</v>
      </c>
      <c r="O1574" t="s">
        <v>8323</v>
      </c>
      <c r="P1574" t="s">
        <v>8327</v>
      </c>
      <c r="Q1574">
        <f t="shared" si="145"/>
        <v>107</v>
      </c>
      <c r="R1574">
        <f t="shared" si="144"/>
        <v>59.82</v>
      </c>
      <c r="S1574" s="12">
        <f t="shared" si="146"/>
        <v>41307.987696759257</v>
      </c>
      <c r="T1574" s="12">
        <f t="shared" si="147"/>
        <v>41342.987696759257</v>
      </c>
      <c r="U1574">
        <f t="shared" si="148"/>
        <v>2013</v>
      </c>
      <c r="V1574" s="18">
        <f t="shared" si="149"/>
        <v>35</v>
      </c>
    </row>
    <row r="1575" spans="1:22" ht="60" x14ac:dyDescent="0.25">
      <c r="A1575">
        <v>2310</v>
      </c>
      <c r="B1575" s="3" t="s">
        <v>2311</v>
      </c>
      <c r="C1575" s="3" t="s">
        <v>6420</v>
      </c>
      <c r="D1575" s="6">
        <v>18500</v>
      </c>
      <c r="E1575" s="8">
        <v>79335.360000000001</v>
      </c>
      <c r="F1575" t="s">
        <v>8218</v>
      </c>
      <c r="G1575" t="s">
        <v>8223</v>
      </c>
      <c r="H1575" t="s">
        <v>8245</v>
      </c>
      <c r="I1575">
        <v>1363889015</v>
      </c>
      <c r="J1575">
        <v>1361300615</v>
      </c>
      <c r="K1575" t="b">
        <v>1</v>
      </c>
      <c r="L1575">
        <v>1224</v>
      </c>
      <c r="M1575" t="b">
        <v>1</v>
      </c>
      <c r="N1575" t="s">
        <v>8277</v>
      </c>
      <c r="O1575" t="s">
        <v>8323</v>
      </c>
      <c r="P1575" t="s">
        <v>8327</v>
      </c>
      <c r="Q1575">
        <f t="shared" si="145"/>
        <v>429</v>
      </c>
      <c r="R1575">
        <f t="shared" si="144"/>
        <v>64.819999999999993</v>
      </c>
      <c r="S1575" s="12">
        <f t="shared" si="146"/>
        <v>41324.79415509259</v>
      </c>
      <c r="T1575" s="12">
        <f t="shared" si="147"/>
        <v>41354.752488425926</v>
      </c>
      <c r="U1575">
        <f t="shared" si="148"/>
        <v>2013</v>
      </c>
      <c r="V1575" s="18">
        <f t="shared" si="149"/>
        <v>29.958333333333332</v>
      </c>
    </row>
    <row r="1576" spans="1:22" ht="45" x14ac:dyDescent="0.25">
      <c r="A1576">
        <v>2311</v>
      </c>
      <c r="B1576" s="3" t="s">
        <v>2312</v>
      </c>
      <c r="C1576" s="3" t="s">
        <v>6421</v>
      </c>
      <c r="D1576" s="6">
        <v>9000</v>
      </c>
      <c r="E1576" s="8">
        <v>9370</v>
      </c>
      <c r="F1576" t="s">
        <v>8218</v>
      </c>
      <c r="G1576" t="s">
        <v>8223</v>
      </c>
      <c r="H1576" t="s">
        <v>8245</v>
      </c>
      <c r="I1576">
        <v>1399421189</v>
      </c>
      <c r="J1576">
        <v>1396829189</v>
      </c>
      <c r="K1576" t="b">
        <v>1</v>
      </c>
      <c r="L1576">
        <v>104</v>
      </c>
      <c r="M1576" t="b">
        <v>1</v>
      </c>
      <c r="N1576" t="s">
        <v>8277</v>
      </c>
      <c r="O1576" t="s">
        <v>8323</v>
      </c>
      <c r="P1576" t="s">
        <v>8327</v>
      </c>
      <c r="Q1576">
        <f t="shared" si="145"/>
        <v>104</v>
      </c>
      <c r="R1576">
        <f t="shared" si="144"/>
        <v>90.1</v>
      </c>
      <c r="S1576" s="12">
        <f t="shared" si="146"/>
        <v>41736.004502314812</v>
      </c>
      <c r="T1576" s="12">
        <f t="shared" si="147"/>
        <v>41766.004502314812</v>
      </c>
      <c r="U1576">
        <f t="shared" si="148"/>
        <v>2014</v>
      </c>
      <c r="V1576" s="18">
        <f t="shared" si="149"/>
        <v>30</v>
      </c>
    </row>
    <row r="1577" spans="1:22" ht="45" x14ac:dyDescent="0.25">
      <c r="A1577">
        <v>2312</v>
      </c>
      <c r="B1577" s="3" t="s">
        <v>2313</v>
      </c>
      <c r="C1577" s="3" t="s">
        <v>6422</v>
      </c>
      <c r="D1577" s="6">
        <v>3000</v>
      </c>
      <c r="E1577" s="8">
        <v>3236</v>
      </c>
      <c r="F1577" t="s">
        <v>8218</v>
      </c>
      <c r="G1577" t="s">
        <v>8223</v>
      </c>
      <c r="H1577" t="s">
        <v>8245</v>
      </c>
      <c r="I1577">
        <v>1397862000</v>
      </c>
      <c r="J1577">
        <v>1395155478</v>
      </c>
      <c r="K1577" t="b">
        <v>1</v>
      </c>
      <c r="L1577">
        <v>79</v>
      </c>
      <c r="M1577" t="b">
        <v>1</v>
      </c>
      <c r="N1577" t="s">
        <v>8277</v>
      </c>
      <c r="O1577" t="s">
        <v>8323</v>
      </c>
      <c r="P1577" t="s">
        <v>8327</v>
      </c>
      <c r="Q1577">
        <f t="shared" si="145"/>
        <v>108</v>
      </c>
      <c r="R1577">
        <f t="shared" si="144"/>
        <v>40.96</v>
      </c>
      <c r="S1577" s="12">
        <f t="shared" si="146"/>
        <v>41716.632847222223</v>
      </c>
      <c r="T1577" s="12">
        <f t="shared" si="147"/>
        <v>41747.958333333336</v>
      </c>
      <c r="U1577">
        <f t="shared" si="148"/>
        <v>2014</v>
      </c>
      <c r="V1577" s="18">
        <f t="shared" si="149"/>
        <v>31.325486111111108</v>
      </c>
    </row>
    <row r="1578" spans="1:22" ht="30" x14ac:dyDescent="0.25">
      <c r="A1578">
        <v>2313</v>
      </c>
      <c r="B1578" s="3" t="s">
        <v>2314</v>
      </c>
      <c r="C1578" s="3" t="s">
        <v>6423</v>
      </c>
      <c r="D1578" s="6">
        <v>5000</v>
      </c>
      <c r="E1578" s="8">
        <v>8792.02</v>
      </c>
      <c r="F1578" t="s">
        <v>8218</v>
      </c>
      <c r="G1578" t="s">
        <v>8223</v>
      </c>
      <c r="H1578" t="s">
        <v>8245</v>
      </c>
      <c r="I1578">
        <v>1336086026</v>
      </c>
      <c r="J1578">
        <v>1333494026</v>
      </c>
      <c r="K1578" t="b">
        <v>1</v>
      </c>
      <c r="L1578">
        <v>157</v>
      </c>
      <c r="M1578" t="b">
        <v>1</v>
      </c>
      <c r="N1578" t="s">
        <v>8277</v>
      </c>
      <c r="O1578" t="s">
        <v>8323</v>
      </c>
      <c r="P1578" t="s">
        <v>8327</v>
      </c>
      <c r="Q1578">
        <f t="shared" si="145"/>
        <v>176</v>
      </c>
      <c r="R1578">
        <f t="shared" si="144"/>
        <v>56</v>
      </c>
      <c r="S1578" s="12">
        <f t="shared" si="146"/>
        <v>41002.958634259259</v>
      </c>
      <c r="T1578" s="12">
        <f t="shared" si="147"/>
        <v>41032.958634259259</v>
      </c>
      <c r="U1578">
        <f t="shared" si="148"/>
        <v>2012</v>
      </c>
      <c r="V1578" s="18">
        <f t="shared" si="149"/>
        <v>30</v>
      </c>
    </row>
    <row r="1579" spans="1:22" ht="60" x14ac:dyDescent="0.25">
      <c r="A1579">
        <v>2314</v>
      </c>
      <c r="B1579" s="3" t="s">
        <v>2315</v>
      </c>
      <c r="C1579" s="3" t="s">
        <v>6424</v>
      </c>
      <c r="D1579" s="6">
        <v>1200</v>
      </c>
      <c r="E1579" s="8">
        <v>1883.64</v>
      </c>
      <c r="F1579" t="s">
        <v>8218</v>
      </c>
      <c r="G1579" t="s">
        <v>8223</v>
      </c>
      <c r="H1579" t="s">
        <v>8245</v>
      </c>
      <c r="I1579">
        <v>1339074857</v>
      </c>
      <c r="J1579">
        <v>1336482857</v>
      </c>
      <c r="K1579" t="b">
        <v>1</v>
      </c>
      <c r="L1579">
        <v>50</v>
      </c>
      <c r="M1579" t="b">
        <v>1</v>
      </c>
      <c r="N1579" t="s">
        <v>8277</v>
      </c>
      <c r="O1579" t="s">
        <v>8323</v>
      </c>
      <c r="P1579" t="s">
        <v>8327</v>
      </c>
      <c r="Q1579">
        <f t="shared" si="145"/>
        <v>157</v>
      </c>
      <c r="R1579">
        <f t="shared" si="144"/>
        <v>37.67</v>
      </c>
      <c r="S1579" s="12">
        <f t="shared" si="146"/>
        <v>41037.551585648151</v>
      </c>
      <c r="T1579" s="12">
        <f t="shared" si="147"/>
        <v>41067.551585648151</v>
      </c>
      <c r="U1579">
        <f t="shared" si="148"/>
        <v>2012</v>
      </c>
      <c r="V1579" s="18">
        <f t="shared" si="149"/>
        <v>30</v>
      </c>
    </row>
    <row r="1580" spans="1:22" ht="45" x14ac:dyDescent="0.25">
      <c r="A1580">
        <v>2315</v>
      </c>
      <c r="B1580" s="3" t="s">
        <v>2316</v>
      </c>
      <c r="C1580" s="3" t="s">
        <v>6425</v>
      </c>
      <c r="D1580" s="6">
        <v>2500</v>
      </c>
      <c r="E1580" s="8">
        <v>2565</v>
      </c>
      <c r="F1580" t="s">
        <v>8218</v>
      </c>
      <c r="G1580" t="s">
        <v>8223</v>
      </c>
      <c r="H1580" t="s">
        <v>8245</v>
      </c>
      <c r="I1580">
        <v>1336238743</v>
      </c>
      <c r="J1580">
        <v>1333646743</v>
      </c>
      <c r="K1580" t="b">
        <v>1</v>
      </c>
      <c r="L1580">
        <v>64</v>
      </c>
      <c r="M1580" t="b">
        <v>1</v>
      </c>
      <c r="N1580" t="s">
        <v>8277</v>
      </c>
      <c r="O1580" t="s">
        <v>8323</v>
      </c>
      <c r="P1580" t="s">
        <v>8327</v>
      </c>
      <c r="Q1580">
        <f t="shared" si="145"/>
        <v>103</v>
      </c>
      <c r="R1580">
        <f t="shared" si="144"/>
        <v>40.08</v>
      </c>
      <c r="S1580" s="12">
        <f t="shared" si="146"/>
        <v>41004.72619212963</v>
      </c>
      <c r="T1580" s="12">
        <f t="shared" si="147"/>
        <v>41034.72619212963</v>
      </c>
      <c r="U1580">
        <f t="shared" si="148"/>
        <v>2012</v>
      </c>
      <c r="V1580" s="18">
        <f t="shared" si="149"/>
        <v>30</v>
      </c>
    </row>
    <row r="1581" spans="1:22" ht="60" x14ac:dyDescent="0.25">
      <c r="A1581">
        <v>2316</v>
      </c>
      <c r="B1581" s="3" t="s">
        <v>2317</v>
      </c>
      <c r="C1581" s="3" t="s">
        <v>6426</v>
      </c>
      <c r="D1581" s="6">
        <v>15000</v>
      </c>
      <c r="E1581" s="8">
        <v>15606.4</v>
      </c>
      <c r="F1581" t="s">
        <v>8218</v>
      </c>
      <c r="G1581" t="s">
        <v>8223</v>
      </c>
      <c r="H1581" t="s">
        <v>8245</v>
      </c>
      <c r="I1581">
        <v>1260383040</v>
      </c>
      <c r="J1581">
        <v>1253726650</v>
      </c>
      <c r="K1581" t="b">
        <v>1</v>
      </c>
      <c r="L1581">
        <v>200</v>
      </c>
      <c r="M1581" t="b">
        <v>1</v>
      </c>
      <c r="N1581" t="s">
        <v>8277</v>
      </c>
      <c r="O1581" t="s">
        <v>8323</v>
      </c>
      <c r="P1581" t="s">
        <v>8327</v>
      </c>
      <c r="Q1581">
        <f t="shared" si="145"/>
        <v>104</v>
      </c>
      <c r="R1581">
        <f t="shared" si="144"/>
        <v>78.03</v>
      </c>
      <c r="S1581" s="12">
        <f t="shared" si="146"/>
        <v>40079.725115740745</v>
      </c>
      <c r="T1581" s="12">
        <f t="shared" si="147"/>
        <v>40156.76666666667</v>
      </c>
      <c r="U1581">
        <f t="shared" si="148"/>
        <v>2009</v>
      </c>
      <c r="V1581" s="18">
        <f t="shared" si="149"/>
        <v>77.041550925925918</v>
      </c>
    </row>
    <row r="1582" spans="1:22" ht="45" x14ac:dyDescent="0.25">
      <c r="A1582">
        <v>2317</v>
      </c>
      <c r="B1582" s="3" t="s">
        <v>2318</v>
      </c>
      <c r="C1582" s="3" t="s">
        <v>6427</v>
      </c>
      <c r="D1582" s="6">
        <v>400</v>
      </c>
      <c r="E1582" s="8">
        <v>416</v>
      </c>
      <c r="F1582" t="s">
        <v>8218</v>
      </c>
      <c r="G1582" t="s">
        <v>8223</v>
      </c>
      <c r="H1582" t="s">
        <v>8245</v>
      </c>
      <c r="I1582">
        <v>1266210000</v>
      </c>
      <c r="J1582">
        <v>1263474049</v>
      </c>
      <c r="K1582" t="b">
        <v>1</v>
      </c>
      <c r="L1582">
        <v>22</v>
      </c>
      <c r="M1582" t="b">
        <v>1</v>
      </c>
      <c r="N1582" t="s">
        <v>8277</v>
      </c>
      <c r="O1582" t="s">
        <v>8323</v>
      </c>
      <c r="P1582" t="s">
        <v>8327</v>
      </c>
      <c r="Q1582">
        <f t="shared" si="145"/>
        <v>104</v>
      </c>
      <c r="R1582">
        <f t="shared" si="144"/>
        <v>18.91</v>
      </c>
      <c r="S1582" s="12">
        <f t="shared" si="146"/>
        <v>40192.542233796295</v>
      </c>
      <c r="T1582" s="12">
        <f t="shared" si="147"/>
        <v>40224.208333333336</v>
      </c>
      <c r="U1582">
        <f t="shared" si="148"/>
        <v>2010</v>
      </c>
      <c r="V1582" s="18">
        <f t="shared" si="149"/>
        <v>31.666099537037038</v>
      </c>
    </row>
    <row r="1583" spans="1:22" ht="60" x14ac:dyDescent="0.25">
      <c r="A1583">
        <v>2318</v>
      </c>
      <c r="B1583" s="3" t="s">
        <v>2319</v>
      </c>
      <c r="C1583" s="3" t="s">
        <v>6428</v>
      </c>
      <c r="D1583" s="6">
        <v>5000</v>
      </c>
      <c r="E1583" s="8">
        <v>6053</v>
      </c>
      <c r="F1583" t="s">
        <v>8218</v>
      </c>
      <c r="G1583" t="s">
        <v>8223</v>
      </c>
      <c r="H1583" t="s">
        <v>8245</v>
      </c>
      <c r="I1583">
        <v>1253937540</v>
      </c>
      <c r="J1583">
        <v>1251214014</v>
      </c>
      <c r="K1583" t="b">
        <v>1</v>
      </c>
      <c r="L1583">
        <v>163</v>
      </c>
      <c r="M1583" t="b">
        <v>1</v>
      </c>
      <c r="N1583" t="s">
        <v>8277</v>
      </c>
      <c r="O1583" t="s">
        <v>8323</v>
      </c>
      <c r="P1583" t="s">
        <v>8327</v>
      </c>
      <c r="Q1583">
        <f t="shared" si="145"/>
        <v>121</v>
      </c>
      <c r="R1583">
        <f t="shared" si="144"/>
        <v>37.130000000000003</v>
      </c>
      <c r="S1583" s="12">
        <f t="shared" si="146"/>
        <v>40050.643680555557</v>
      </c>
      <c r="T1583" s="12">
        <f t="shared" si="147"/>
        <v>40082.165972222225</v>
      </c>
      <c r="U1583">
        <f t="shared" si="148"/>
        <v>2009</v>
      </c>
      <c r="V1583" s="18">
        <f t="shared" si="149"/>
        <v>31.522291666666664</v>
      </c>
    </row>
    <row r="1584" spans="1:22" ht="45" x14ac:dyDescent="0.25">
      <c r="A1584">
        <v>2319</v>
      </c>
      <c r="B1584" s="3" t="s">
        <v>2320</v>
      </c>
      <c r="C1584" s="3" t="s">
        <v>6429</v>
      </c>
      <c r="D1584" s="6">
        <v>3000</v>
      </c>
      <c r="E1584" s="8">
        <v>3231</v>
      </c>
      <c r="F1584" t="s">
        <v>8218</v>
      </c>
      <c r="G1584" t="s">
        <v>8223</v>
      </c>
      <c r="H1584" t="s">
        <v>8245</v>
      </c>
      <c r="I1584">
        <v>1387072685</v>
      </c>
      <c r="J1584">
        <v>1384480685</v>
      </c>
      <c r="K1584" t="b">
        <v>1</v>
      </c>
      <c r="L1584">
        <v>77</v>
      </c>
      <c r="M1584" t="b">
        <v>1</v>
      </c>
      <c r="N1584" t="s">
        <v>8277</v>
      </c>
      <c r="O1584" t="s">
        <v>8323</v>
      </c>
      <c r="P1584" t="s">
        <v>8327</v>
      </c>
      <c r="Q1584">
        <f t="shared" si="145"/>
        <v>108</v>
      </c>
      <c r="R1584">
        <f t="shared" si="144"/>
        <v>41.96</v>
      </c>
      <c r="S1584" s="12">
        <f t="shared" si="146"/>
        <v>41593.082002314812</v>
      </c>
      <c r="T1584" s="12">
        <f t="shared" si="147"/>
        <v>41623.082002314812</v>
      </c>
      <c r="U1584">
        <f t="shared" si="148"/>
        <v>2013</v>
      </c>
      <c r="V1584" s="18">
        <f t="shared" si="149"/>
        <v>30</v>
      </c>
    </row>
    <row r="1585" spans="1:22" ht="60" x14ac:dyDescent="0.25">
      <c r="A1585">
        <v>2320</v>
      </c>
      <c r="B1585" s="3" t="s">
        <v>2321</v>
      </c>
      <c r="C1585" s="3" t="s">
        <v>6430</v>
      </c>
      <c r="D1585" s="6">
        <v>5000</v>
      </c>
      <c r="E1585" s="8">
        <v>5433</v>
      </c>
      <c r="F1585" t="s">
        <v>8218</v>
      </c>
      <c r="G1585" t="s">
        <v>8223</v>
      </c>
      <c r="H1585" t="s">
        <v>8245</v>
      </c>
      <c r="I1585">
        <v>1396463800</v>
      </c>
      <c r="J1585">
        <v>1393443400</v>
      </c>
      <c r="K1585" t="b">
        <v>1</v>
      </c>
      <c r="L1585">
        <v>89</v>
      </c>
      <c r="M1585" t="b">
        <v>1</v>
      </c>
      <c r="N1585" t="s">
        <v>8277</v>
      </c>
      <c r="O1585" t="s">
        <v>8323</v>
      </c>
      <c r="P1585" t="s">
        <v>8327</v>
      </c>
      <c r="Q1585">
        <f t="shared" si="145"/>
        <v>109</v>
      </c>
      <c r="R1585">
        <f t="shared" si="144"/>
        <v>61.04</v>
      </c>
      <c r="S1585" s="12">
        <f t="shared" si="146"/>
        <v>41696.817129629628</v>
      </c>
      <c r="T1585" s="12">
        <f t="shared" si="147"/>
        <v>41731.775462962964</v>
      </c>
      <c r="U1585">
        <f t="shared" si="148"/>
        <v>2014</v>
      </c>
      <c r="V1585" s="18">
        <f t="shared" si="149"/>
        <v>34.958333333333336</v>
      </c>
    </row>
    <row r="1586" spans="1:22" ht="60" x14ac:dyDescent="0.25">
      <c r="A1586">
        <v>2461</v>
      </c>
      <c r="B1586" s="3" t="s">
        <v>2462</v>
      </c>
      <c r="C1586" s="3" t="s">
        <v>6571</v>
      </c>
      <c r="D1586" s="6">
        <v>7500</v>
      </c>
      <c r="E1586" s="8">
        <v>7785</v>
      </c>
      <c r="F1586" t="s">
        <v>8218</v>
      </c>
      <c r="G1586" t="s">
        <v>8223</v>
      </c>
      <c r="H1586" t="s">
        <v>8245</v>
      </c>
      <c r="I1586">
        <v>1317438000</v>
      </c>
      <c r="J1586">
        <v>1314577097</v>
      </c>
      <c r="K1586" t="b">
        <v>0</v>
      </c>
      <c r="L1586">
        <v>86</v>
      </c>
      <c r="M1586" t="b">
        <v>1</v>
      </c>
      <c r="N1586" t="s">
        <v>8277</v>
      </c>
      <c r="O1586" t="s">
        <v>8323</v>
      </c>
      <c r="P1586" t="s">
        <v>8327</v>
      </c>
      <c r="Q1586">
        <f t="shared" si="145"/>
        <v>104</v>
      </c>
      <c r="R1586">
        <f t="shared" si="144"/>
        <v>90.52</v>
      </c>
      <c r="S1586" s="12">
        <f t="shared" si="146"/>
        <v>40784.012696759259</v>
      </c>
      <c r="T1586" s="12">
        <f t="shared" si="147"/>
        <v>40817.125</v>
      </c>
      <c r="U1586">
        <f t="shared" si="148"/>
        <v>2011</v>
      </c>
      <c r="V1586" s="18">
        <f t="shared" si="149"/>
        <v>33.112303240740736</v>
      </c>
    </row>
    <row r="1587" spans="1:22" ht="60" x14ac:dyDescent="0.25">
      <c r="A1587">
        <v>2462</v>
      </c>
      <c r="B1587" s="3" t="s">
        <v>2463</v>
      </c>
      <c r="C1587" s="3" t="s">
        <v>6572</v>
      </c>
      <c r="D1587" s="6">
        <v>3000</v>
      </c>
      <c r="E1587" s="8">
        <v>3321.25</v>
      </c>
      <c r="F1587" t="s">
        <v>8218</v>
      </c>
      <c r="G1587" t="s">
        <v>8223</v>
      </c>
      <c r="H1587" t="s">
        <v>8245</v>
      </c>
      <c r="I1587">
        <v>1342672096</v>
      </c>
      <c r="J1587">
        <v>1340944096</v>
      </c>
      <c r="K1587" t="b">
        <v>0</v>
      </c>
      <c r="L1587">
        <v>115</v>
      </c>
      <c r="M1587" t="b">
        <v>1</v>
      </c>
      <c r="N1587" t="s">
        <v>8277</v>
      </c>
      <c r="O1587" t="s">
        <v>8323</v>
      </c>
      <c r="P1587" t="s">
        <v>8327</v>
      </c>
      <c r="Q1587">
        <f t="shared" si="145"/>
        <v>111</v>
      </c>
      <c r="R1587">
        <f t="shared" si="144"/>
        <v>28.88</v>
      </c>
      <c r="S1587" s="12">
        <f t="shared" si="146"/>
        <v>41089.186296296299</v>
      </c>
      <c r="T1587" s="12">
        <f t="shared" si="147"/>
        <v>41109.186296296299</v>
      </c>
      <c r="U1587">
        <f t="shared" si="148"/>
        <v>2012</v>
      </c>
      <c r="V1587" s="18">
        <f t="shared" si="149"/>
        <v>20</v>
      </c>
    </row>
    <row r="1588" spans="1:22" ht="30" x14ac:dyDescent="0.25">
      <c r="A1588">
        <v>2463</v>
      </c>
      <c r="B1588" s="3" t="s">
        <v>2464</v>
      </c>
      <c r="C1588" s="3" t="s">
        <v>6573</v>
      </c>
      <c r="D1588" s="6">
        <v>2000</v>
      </c>
      <c r="E1588" s="8">
        <v>2325</v>
      </c>
      <c r="F1588" t="s">
        <v>8218</v>
      </c>
      <c r="G1588" t="s">
        <v>8223</v>
      </c>
      <c r="H1588" t="s">
        <v>8245</v>
      </c>
      <c r="I1588">
        <v>1366138800</v>
      </c>
      <c r="J1588">
        <v>1362710425</v>
      </c>
      <c r="K1588" t="b">
        <v>0</v>
      </c>
      <c r="L1588">
        <v>75</v>
      </c>
      <c r="M1588" t="b">
        <v>1</v>
      </c>
      <c r="N1588" t="s">
        <v>8277</v>
      </c>
      <c r="O1588" t="s">
        <v>8323</v>
      </c>
      <c r="P1588" t="s">
        <v>8327</v>
      </c>
      <c r="Q1588">
        <f t="shared" si="145"/>
        <v>116</v>
      </c>
      <c r="R1588">
        <f t="shared" si="144"/>
        <v>31</v>
      </c>
      <c r="S1588" s="12">
        <f t="shared" si="146"/>
        <v>41341.111400462964</v>
      </c>
      <c r="T1588" s="12">
        <f t="shared" si="147"/>
        <v>41380.791666666664</v>
      </c>
      <c r="U1588">
        <f t="shared" si="148"/>
        <v>2013</v>
      </c>
      <c r="V1588" s="18">
        <f t="shared" si="149"/>
        <v>39.680266203703702</v>
      </c>
    </row>
    <row r="1589" spans="1:22" ht="45" x14ac:dyDescent="0.25">
      <c r="A1589">
        <v>2464</v>
      </c>
      <c r="B1589" s="3" t="s">
        <v>2465</v>
      </c>
      <c r="C1589" s="3" t="s">
        <v>6574</v>
      </c>
      <c r="D1589" s="6">
        <v>2000</v>
      </c>
      <c r="E1589" s="8">
        <v>2222</v>
      </c>
      <c r="F1589" t="s">
        <v>8218</v>
      </c>
      <c r="G1589" t="s">
        <v>8228</v>
      </c>
      <c r="H1589" t="s">
        <v>8250</v>
      </c>
      <c r="I1589">
        <v>1443641340</v>
      </c>
      <c r="J1589">
        <v>1441143397</v>
      </c>
      <c r="K1589" t="b">
        <v>0</v>
      </c>
      <c r="L1589">
        <v>43</v>
      </c>
      <c r="M1589" t="b">
        <v>1</v>
      </c>
      <c r="N1589" t="s">
        <v>8277</v>
      </c>
      <c r="O1589" t="s">
        <v>8323</v>
      </c>
      <c r="P1589" t="s">
        <v>8327</v>
      </c>
      <c r="Q1589">
        <f t="shared" si="145"/>
        <v>111</v>
      </c>
      <c r="R1589">
        <f t="shared" si="144"/>
        <v>51.67</v>
      </c>
      <c r="S1589" s="12">
        <f t="shared" si="146"/>
        <v>42248.90042824074</v>
      </c>
      <c r="T1589" s="12">
        <f t="shared" si="147"/>
        <v>42277.811805555553</v>
      </c>
      <c r="U1589">
        <f t="shared" si="148"/>
        <v>2015</v>
      </c>
      <c r="V1589" s="18">
        <f t="shared" si="149"/>
        <v>28.911377314814814</v>
      </c>
    </row>
    <row r="1590" spans="1:22" ht="45" x14ac:dyDescent="0.25">
      <c r="A1590">
        <v>2465</v>
      </c>
      <c r="B1590" s="3" t="s">
        <v>2466</v>
      </c>
      <c r="C1590" s="3" t="s">
        <v>6575</v>
      </c>
      <c r="D1590" s="6">
        <v>700</v>
      </c>
      <c r="E1590" s="8">
        <v>1261</v>
      </c>
      <c r="F1590" t="s">
        <v>8218</v>
      </c>
      <c r="G1590" t="s">
        <v>8223</v>
      </c>
      <c r="H1590" t="s">
        <v>8245</v>
      </c>
      <c r="I1590">
        <v>1348420548</v>
      </c>
      <c r="J1590">
        <v>1345828548</v>
      </c>
      <c r="K1590" t="b">
        <v>0</v>
      </c>
      <c r="L1590">
        <v>48</v>
      </c>
      <c r="M1590" t="b">
        <v>1</v>
      </c>
      <c r="N1590" t="s">
        <v>8277</v>
      </c>
      <c r="O1590" t="s">
        <v>8323</v>
      </c>
      <c r="P1590" t="s">
        <v>8327</v>
      </c>
      <c r="Q1590">
        <f t="shared" si="145"/>
        <v>180</v>
      </c>
      <c r="R1590">
        <f t="shared" si="144"/>
        <v>26.27</v>
      </c>
      <c r="S1590" s="12">
        <f t="shared" si="146"/>
        <v>41145.719305555554</v>
      </c>
      <c r="T1590" s="12">
        <f t="shared" si="147"/>
        <v>41175.719305555554</v>
      </c>
      <c r="U1590">
        <f t="shared" si="148"/>
        <v>2012</v>
      </c>
      <c r="V1590" s="18">
        <f t="shared" si="149"/>
        <v>30</v>
      </c>
    </row>
    <row r="1591" spans="1:22" ht="45" x14ac:dyDescent="0.25">
      <c r="A1591">
        <v>2466</v>
      </c>
      <c r="B1591" s="3" t="s">
        <v>2467</v>
      </c>
      <c r="C1591" s="3" t="s">
        <v>6576</v>
      </c>
      <c r="D1591" s="6">
        <v>2500</v>
      </c>
      <c r="E1591" s="8">
        <v>2500</v>
      </c>
      <c r="F1591" t="s">
        <v>8218</v>
      </c>
      <c r="G1591" t="s">
        <v>8223</v>
      </c>
      <c r="H1591" t="s">
        <v>8245</v>
      </c>
      <c r="I1591">
        <v>1368066453</v>
      </c>
      <c r="J1591">
        <v>1365474453</v>
      </c>
      <c r="K1591" t="b">
        <v>0</v>
      </c>
      <c r="L1591">
        <v>52</v>
      </c>
      <c r="M1591" t="b">
        <v>1</v>
      </c>
      <c r="N1591" t="s">
        <v>8277</v>
      </c>
      <c r="O1591" t="s">
        <v>8323</v>
      </c>
      <c r="P1591" t="s">
        <v>8327</v>
      </c>
      <c r="Q1591">
        <f t="shared" si="145"/>
        <v>100</v>
      </c>
      <c r="R1591">
        <f t="shared" si="144"/>
        <v>48.08</v>
      </c>
      <c r="S1591" s="12">
        <f t="shared" si="146"/>
        <v>41373.102465277778</v>
      </c>
      <c r="T1591" s="12">
        <f t="shared" si="147"/>
        <v>41403.102465277778</v>
      </c>
      <c r="U1591">
        <f t="shared" si="148"/>
        <v>2013</v>
      </c>
      <c r="V1591" s="18">
        <f t="shared" si="149"/>
        <v>30</v>
      </c>
    </row>
    <row r="1592" spans="1:22" ht="45" x14ac:dyDescent="0.25">
      <c r="A1592">
        <v>2467</v>
      </c>
      <c r="B1592" s="3" t="s">
        <v>2468</v>
      </c>
      <c r="C1592" s="3" t="s">
        <v>6577</v>
      </c>
      <c r="D1592" s="6">
        <v>1000</v>
      </c>
      <c r="E1592" s="8">
        <v>1185</v>
      </c>
      <c r="F1592" t="s">
        <v>8218</v>
      </c>
      <c r="G1592" t="s">
        <v>8223</v>
      </c>
      <c r="H1592" t="s">
        <v>8245</v>
      </c>
      <c r="I1592">
        <v>1336669200</v>
      </c>
      <c r="J1592">
        <v>1335473931</v>
      </c>
      <c r="K1592" t="b">
        <v>0</v>
      </c>
      <c r="L1592">
        <v>43</v>
      </c>
      <c r="M1592" t="b">
        <v>1</v>
      </c>
      <c r="N1592" t="s">
        <v>8277</v>
      </c>
      <c r="O1592" t="s">
        <v>8323</v>
      </c>
      <c r="P1592" t="s">
        <v>8327</v>
      </c>
      <c r="Q1592">
        <f t="shared" si="145"/>
        <v>119</v>
      </c>
      <c r="R1592">
        <f t="shared" si="144"/>
        <v>27.56</v>
      </c>
      <c r="S1592" s="12">
        <f t="shared" si="146"/>
        <v>41025.874201388891</v>
      </c>
      <c r="T1592" s="12">
        <f t="shared" si="147"/>
        <v>41039.708333333336</v>
      </c>
      <c r="U1592">
        <f t="shared" si="148"/>
        <v>2012</v>
      </c>
      <c r="V1592" s="18">
        <f t="shared" si="149"/>
        <v>13.834131944444445</v>
      </c>
    </row>
    <row r="1593" spans="1:22" ht="45" x14ac:dyDescent="0.25">
      <c r="A1593">
        <v>2468</v>
      </c>
      <c r="B1593" s="3" t="s">
        <v>2469</v>
      </c>
      <c r="C1593" s="3" t="s">
        <v>6578</v>
      </c>
      <c r="D1593" s="6">
        <v>2000</v>
      </c>
      <c r="E1593" s="8">
        <v>2144.34</v>
      </c>
      <c r="F1593" t="s">
        <v>8218</v>
      </c>
      <c r="G1593" t="s">
        <v>8223</v>
      </c>
      <c r="H1593" t="s">
        <v>8245</v>
      </c>
      <c r="I1593">
        <v>1351400400</v>
      </c>
      <c r="J1593">
        <v>1348285321</v>
      </c>
      <c r="K1593" t="b">
        <v>0</v>
      </c>
      <c r="L1593">
        <v>58</v>
      </c>
      <c r="M1593" t="b">
        <v>1</v>
      </c>
      <c r="N1593" t="s">
        <v>8277</v>
      </c>
      <c r="O1593" t="s">
        <v>8323</v>
      </c>
      <c r="P1593" t="s">
        <v>8327</v>
      </c>
      <c r="Q1593">
        <f t="shared" si="145"/>
        <v>107</v>
      </c>
      <c r="R1593">
        <f t="shared" si="144"/>
        <v>36.97</v>
      </c>
      <c r="S1593" s="12">
        <f t="shared" si="146"/>
        <v>41174.154178240737</v>
      </c>
      <c r="T1593" s="12">
        <f t="shared" si="147"/>
        <v>41210.208333333336</v>
      </c>
      <c r="U1593">
        <f t="shared" si="148"/>
        <v>2012</v>
      </c>
      <c r="V1593" s="18">
        <f t="shared" si="149"/>
        <v>36.054155092592588</v>
      </c>
    </row>
    <row r="1594" spans="1:22" ht="60" x14ac:dyDescent="0.25">
      <c r="A1594">
        <v>2469</v>
      </c>
      <c r="B1594" s="3" t="s">
        <v>2470</v>
      </c>
      <c r="C1594" s="3" t="s">
        <v>6579</v>
      </c>
      <c r="D1594" s="6">
        <v>1200</v>
      </c>
      <c r="E1594" s="8">
        <v>1364</v>
      </c>
      <c r="F1594" t="s">
        <v>8218</v>
      </c>
      <c r="G1594" t="s">
        <v>8223</v>
      </c>
      <c r="H1594" t="s">
        <v>8245</v>
      </c>
      <c r="I1594">
        <v>1297160329</v>
      </c>
      <c r="J1594">
        <v>1295000329</v>
      </c>
      <c r="K1594" t="b">
        <v>0</v>
      </c>
      <c r="L1594">
        <v>47</v>
      </c>
      <c r="M1594" t="b">
        <v>1</v>
      </c>
      <c r="N1594" t="s">
        <v>8277</v>
      </c>
      <c r="O1594" t="s">
        <v>8323</v>
      </c>
      <c r="P1594" t="s">
        <v>8327</v>
      </c>
      <c r="Q1594">
        <f t="shared" si="145"/>
        <v>114</v>
      </c>
      <c r="R1594">
        <f t="shared" si="144"/>
        <v>29.02</v>
      </c>
      <c r="S1594" s="12">
        <f t="shared" si="146"/>
        <v>40557.429733796293</v>
      </c>
      <c r="T1594" s="12">
        <f t="shared" si="147"/>
        <v>40582.429733796293</v>
      </c>
      <c r="U1594">
        <f t="shared" si="148"/>
        <v>2011</v>
      </c>
      <c r="V1594" s="18">
        <f t="shared" si="149"/>
        <v>25</v>
      </c>
    </row>
    <row r="1595" spans="1:22" ht="45" x14ac:dyDescent="0.25">
      <c r="A1595">
        <v>2470</v>
      </c>
      <c r="B1595" s="3" t="s">
        <v>2471</v>
      </c>
      <c r="C1595" s="3" t="s">
        <v>6580</v>
      </c>
      <c r="D1595" s="6">
        <v>1000</v>
      </c>
      <c r="E1595" s="8">
        <v>1031.6400000000001</v>
      </c>
      <c r="F1595" t="s">
        <v>8218</v>
      </c>
      <c r="G1595" t="s">
        <v>8223</v>
      </c>
      <c r="H1595" t="s">
        <v>8245</v>
      </c>
      <c r="I1595">
        <v>1337824055</v>
      </c>
      <c r="J1595">
        <v>1335232055</v>
      </c>
      <c r="K1595" t="b">
        <v>0</v>
      </c>
      <c r="L1595">
        <v>36</v>
      </c>
      <c r="M1595" t="b">
        <v>1</v>
      </c>
      <c r="N1595" t="s">
        <v>8277</v>
      </c>
      <c r="O1595" t="s">
        <v>8323</v>
      </c>
      <c r="P1595" t="s">
        <v>8327</v>
      </c>
      <c r="Q1595">
        <f t="shared" si="145"/>
        <v>103</v>
      </c>
      <c r="R1595">
        <f t="shared" si="144"/>
        <v>28.66</v>
      </c>
      <c r="S1595" s="12">
        <f t="shared" si="146"/>
        <v>41023.07471064815</v>
      </c>
      <c r="T1595" s="12">
        <f t="shared" si="147"/>
        <v>41053.07471064815</v>
      </c>
      <c r="U1595">
        <f t="shared" si="148"/>
        <v>2012</v>
      </c>
      <c r="V1595" s="18">
        <f t="shared" si="149"/>
        <v>30</v>
      </c>
    </row>
    <row r="1596" spans="1:22" ht="60" x14ac:dyDescent="0.25">
      <c r="A1596">
        <v>2471</v>
      </c>
      <c r="B1596" s="3" t="s">
        <v>2472</v>
      </c>
      <c r="C1596" s="3" t="s">
        <v>6581</v>
      </c>
      <c r="D1596" s="6">
        <v>500</v>
      </c>
      <c r="E1596" s="8">
        <v>640</v>
      </c>
      <c r="F1596" t="s">
        <v>8218</v>
      </c>
      <c r="G1596" t="s">
        <v>8223</v>
      </c>
      <c r="H1596" t="s">
        <v>8245</v>
      </c>
      <c r="I1596">
        <v>1327535392</v>
      </c>
      <c r="J1596">
        <v>1324079392</v>
      </c>
      <c r="K1596" t="b">
        <v>0</v>
      </c>
      <c r="L1596">
        <v>17</v>
      </c>
      <c r="M1596" t="b">
        <v>1</v>
      </c>
      <c r="N1596" t="s">
        <v>8277</v>
      </c>
      <c r="O1596" t="s">
        <v>8323</v>
      </c>
      <c r="P1596" t="s">
        <v>8327</v>
      </c>
      <c r="Q1596">
        <f t="shared" si="145"/>
        <v>128</v>
      </c>
      <c r="R1596">
        <f t="shared" si="144"/>
        <v>37.65</v>
      </c>
      <c r="S1596" s="12">
        <f t="shared" si="146"/>
        <v>40893.992962962962</v>
      </c>
      <c r="T1596" s="12">
        <f t="shared" si="147"/>
        <v>40933.992962962962</v>
      </c>
      <c r="U1596">
        <f t="shared" si="148"/>
        <v>2011</v>
      </c>
      <c r="V1596" s="18">
        <f t="shared" si="149"/>
        <v>40</v>
      </c>
    </row>
    <row r="1597" spans="1:22" ht="60" x14ac:dyDescent="0.25">
      <c r="A1597">
        <v>2472</v>
      </c>
      <c r="B1597" s="3" t="s">
        <v>2473</v>
      </c>
      <c r="C1597" s="3" t="s">
        <v>6582</v>
      </c>
      <c r="D1597" s="6">
        <v>7500</v>
      </c>
      <c r="E1597" s="8">
        <v>10182.02</v>
      </c>
      <c r="F1597" t="s">
        <v>8218</v>
      </c>
      <c r="G1597" t="s">
        <v>8223</v>
      </c>
      <c r="H1597" t="s">
        <v>8245</v>
      </c>
      <c r="I1597">
        <v>1283562180</v>
      </c>
      <c r="J1597">
        <v>1277433980</v>
      </c>
      <c r="K1597" t="b">
        <v>0</v>
      </c>
      <c r="L1597">
        <v>104</v>
      </c>
      <c r="M1597" t="b">
        <v>1</v>
      </c>
      <c r="N1597" t="s">
        <v>8277</v>
      </c>
      <c r="O1597" t="s">
        <v>8323</v>
      </c>
      <c r="P1597" t="s">
        <v>8327</v>
      </c>
      <c r="Q1597">
        <f t="shared" si="145"/>
        <v>136</v>
      </c>
      <c r="R1597">
        <f t="shared" si="144"/>
        <v>97.9</v>
      </c>
      <c r="S1597" s="12">
        <f t="shared" si="146"/>
        <v>40354.11550925926</v>
      </c>
      <c r="T1597" s="12">
        <f t="shared" si="147"/>
        <v>40425.043749999997</v>
      </c>
      <c r="U1597">
        <f t="shared" si="148"/>
        <v>2010</v>
      </c>
      <c r="V1597" s="18">
        <f t="shared" si="149"/>
        <v>70.928240740740748</v>
      </c>
    </row>
    <row r="1598" spans="1:22" ht="45" x14ac:dyDescent="0.25">
      <c r="A1598">
        <v>2473</v>
      </c>
      <c r="B1598" s="3" t="s">
        <v>2474</v>
      </c>
      <c r="C1598" s="3" t="s">
        <v>6583</v>
      </c>
      <c r="D1598" s="6">
        <v>2000</v>
      </c>
      <c r="E1598" s="8">
        <v>2000</v>
      </c>
      <c r="F1598" t="s">
        <v>8218</v>
      </c>
      <c r="G1598" t="s">
        <v>8223</v>
      </c>
      <c r="H1598" t="s">
        <v>8245</v>
      </c>
      <c r="I1598">
        <v>1352573869</v>
      </c>
      <c r="J1598">
        <v>1349978269</v>
      </c>
      <c r="K1598" t="b">
        <v>0</v>
      </c>
      <c r="L1598">
        <v>47</v>
      </c>
      <c r="M1598" t="b">
        <v>1</v>
      </c>
      <c r="N1598" t="s">
        <v>8277</v>
      </c>
      <c r="O1598" t="s">
        <v>8323</v>
      </c>
      <c r="P1598" t="s">
        <v>8327</v>
      </c>
      <c r="Q1598">
        <f t="shared" si="145"/>
        <v>100</v>
      </c>
      <c r="R1598">
        <f t="shared" si="144"/>
        <v>42.55</v>
      </c>
      <c r="S1598" s="12">
        <f t="shared" si="146"/>
        <v>41193.748483796298</v>
      </c>
      <c r="T1598" s="12">
        <f t="shared" si="147"/>
        <v>41223.790150462963</v>
      </c>
      <c r="U1598">
        <f t="shared" si="148"/>
        <v>2012</v>
      </c>
      <c r="V1598" s="18">
        <f t="shared" si="149"/>
        <v>30.041666666666668</v>
      </c>
    </row>
    <row r="1599" spans="1:22" ht="60" x14ac:dyDescent="0.25">
      <c r="A1599">
        <v>2474</v>
      </c>
      <c r="B1599" s="3" t="s">
        <v>2475</v>
      </c>
      <c r="C1599" s="3" t="s">
        <v>6584</v>
      </c>
      <c r="D1599" s="6">
        <v>5000</v>
      </c>
      <c r="E1599" s="8">
        <v>5000.18</v>
      </c>
      <c r="F1599" t="s">
        <v>8218</v>
      </c>
      <c r="G1599" t="s">
        <v>8223</v>
      </c>
      <c r="H1599" t="s">
        <v>8245</v>
      </c>
      <c r="I1599">
        <v>1286756176</v>
      </c>
      <c r="J1599">
        <v>1282868176</v>
      </c>
      <c r="K1599" t="b">
        <v>0</v>
      </c>
      <c r="L1599">
        <v>38</v>
      </c>
      <c r="M1599" t="b">
        <v>1</v>
      </c>
      <c r="N1599" t="s">
        <v>8277</v>
      </c>
      <c r="O1599" t="s">
        <v>8323</v>
      </c>
      <c r="P1599" t="s">
        <v>8327</v>
      </c>
      <c r="Q1599">
        <f t="shared" si="145"/>
        <v>100</v>
      </c>
      <c r="R1599">
        <f t="shared" si="144"/>
        <v>131.58000000000001</v>
      </c>
      <c r="S1599" s="12">
        <f t="shared" si="146"/>
        <v>40417.011296296296</v>
      </c>
      <c r="T1599" s="12">
        <f t="shared" si="147"/>
        <v>40462.011296296296</v>
      </c>
      <c r="U1599">
        <f t="shared" si="148"/>
        <v>2010</v>
      </c>
      <c r="V1599" s="18">
        <f t="shared" si="149"/>
        <v>45</v>
      </c>
    </row>
    <row r="1600" spans="1:22" ht="30" x14ac:dyDescent="0.25">
      <c r="A1600">
        <v>2475</v>
      </c>
      <c r="B1600" s="3" t="s">
        <v>2476</v>
      </c>
      <c r="C1600" s="3" t="s">
        <v>6585</v>
      </c>
      <c r="D1600" s="6">
        <v>2500</v>
      </c>
      <c r="E1600" s="8">
        <v>2618</v>
      </c>
      <c r="F1600" t="s">
        <v>8218</v>
      </c>
      <c r="G1600" t="s">
        <v>8223</v>
      </c>
      <c r="H1600" t="s">
        <v>8245</v>
      </c>
      <c r="I1600">
        <v>1278799200</v>
      </c>
      <c r="J1600">
        <v>1273647255</v>
      </c>
      <c r="K1600" t="b">
        <v>0</v>
      </c>
      <c r="L1600">
        <v>81</v>
      </c>
      <c r="M1600" t="b">
        <v>1</v>
      </c>
      <c r="N1600" t="s">
        <v>8277</v>
      </c>
      <c r="O1600" t="s">
        <v>8323</v>
      </c>
      <c r="P1600" t="s">
        <v>8327</v>
      </c>
      <c r="Q1600">
        <f t="shared" si="145"/>
        <v>105</v>
      </c>
      <c r="R1600">
        <f t="shared" si="144"/>
        <v>32.32</v>
      </c>
      <c r="S1600" s="12">
        <f t="shared" si="146"/>
        <v>40310.287673611114</v>
      </c>
      <c r="T1600" s="12">
        <f t="shared" si="147"/>
        <v>40369.916666666664</v>
      </c>
      <c r="U1600">
        <f t="shared" si="148"/>
        <v>2010</v>
      </c>
      <c r="V1600" s="18">
        <f t="shared" si="149"/>
        <v>59.628993055555554</v>
      </c>
    </row>
    <row r="1601" spans="1:22" ht="45" x14ac:dyDescent="0.25">
      <c r="A1601">
        <v>2476</v>
      </c>
      <c r="B1601" s="3" t="s">
        <v>2477</v>
      </c>
      <c r="C1601" s="3" t="s">
        <v>6586</v>
      </c>
      <c r="D1601" s="6">
        <v>3200</v>
      </c>
      <c r="E1601" s="8">
        <v>3360.72</v>
      </c>
      <c r="F1601" t="s">
        <v>8218</v>
      </c>
      <c r="G1601" t="s">
        <v>8223</v>
      </c>
      <c r="H1601" t="s">
        <v>8245</v>
      </c>
      <c r="I1601">
        <v>1415004770</v>
      </c>
      <c r="J1601">
        <v>1412149970</v>
      </c>
      <c r="K1601" t="b">
        <v>0</v>
      </c>
      <c r="L1601">
        <v>55</v>
      </c>
      <c r="M1601" t="b">
        <v>1</v>
      </c>
      <c r="N1601" t="s">
        <v>8277</v>
      </c>
      <c r="O1601" t="s">
        <v>8323</v>
      </c>
      <c r="P1601" t="s">
        <v>8327</v>
      </c>
      <c r="Q1601">
        <f t="shared" si="145"/>
        <v>105</v>
      </c>
      <c r="R1601">
        <f t="shared" si="144"/>
        <v>61.1</v>
      </c>
      <c r="S1601" s="12">
        <f t="shared" si="146"/>
        <v>41913.328356481477</v>
      </c>
      <c r="T1601" s="12">
        <f t="shared" si="147"/>
        <v>41946.370023148149</v>
      </c>
      <c r="U1601">
        <f t="shared" si="148"/>
        <v>2014</v>
      </c>
      <c r="V1601" s="18">
        <f t="shared" si="149"/>
        <v>33.041666666666664</v>
      </c>
    </row>
    <row r="1602" spans="1:22" ht="30" x14ac:dyDescent="0.25">
      <c r="A1602">
        <v>2477</v>
      </c>
      <c r="B1602" s="3" t="s">
        <v>824</v>
      </c>
      <c r="C1602" s="3" t="s">
        <v>6587</v>
      </c>
      <c r="D1602" s="6">
        <v>750</v>
      </c>
      <c r="E1602" s="8">
        <v>1285</v>
      </c>
      <c r="F1602" t="s">
        <v>8218</v>
      </c>
      <c r="G1602" t="s">
        <v>8223</v>
      </c>
      <c r="H1602" t="s">
        <v>8245</v>
      </c>
      <c r="I1602">
        <v>1344789345</v>
      </c>
      <c r="J1602">
        <v>1340901345</v>
      </c>
      <c r="K1602" t="b">
        <v>0</v>
      </c>
      <c r="L1602">
        <v>41</v>
      </c>
      <c r="M1602" t="b">
        <v>1</v>
      </c>
      <c r="N1602" t="s">
        <v>8277</v>
      </c>
      <c r="O1602" t="s">
        <v>8323</v>
      </c>
      <c r="P1602" t="s">
        <v>8327</v>
      </c>
      <c r="Q1602">
        <f t="shared" si="145"/>
        <v>171</v>
      </c>
      <c r="R1602">
        <f t="shared" ref="R1602:R1665" si="150">IFERROR(ROUND(E1602/L1602,2),0)</f>
        <v>31.34</v>
      </c>
      <c r="S1602" s="12">
        <f t="shared" si="146"/>
        <v>41088.691493055558</v>
      </c>
      <c r="T1602" s="12">
        <f t="shared" si="147"/>
        <v>41133.691493055558</v>
      </c>
      <c r="U1602">
        <f t="shared" si="148"/>
        <v>2012</v>
      </c>
      <c r="V1602" s="18">
        <f t="shared" si="149"/>
        <v>45</v>
      </c>
    </row>
    <row r="1603" spans="1:22" ht="60" x14ac:dyDescent="0.25">
      <c r="A1603">
        <v>2478</v>
      </c>
      <c r="B1603" s="3" t="s">
        <v>2478</v>
      </c>
      <c r="C1603" s="3" t="s">
        <v>6588</v>
      </c>
      <c r="D1603" s="6">
        <v>8000</v>
      </c>
      <c r="E1603" s="8">
        <v>10200</v>
      </c>
      <c r="F1603" t="s">
        <v>8218</v>
      </c>
      <c r="G1603" t="s">
        <v>8223</v>
      </c>
      <c r="H1603" t="s">
        <v>8245</v>
      </c>
      <c r="I1603">
        <v>1358117313</v>
      </c>
      <c r="J1603">
        <v>1355525313</v>
      </c>
      <c r="K1603" t="b">
        <v>0</v>
      </c>
      <c r="L1603">
        <v>79</v>
      </c>
      <c r="M1603" t="b">
        <v>1</v>
      </c>
      <c r="N1603" t="s">
        <v>8277</v>
      </c>
      <c r="O1603" t="s">
        <v>8323</v>
      </c>
      <c r="P1603" t="s">
        <v>8327</v>
      </c>
      <c r="Q1603">
        <f t="shared" ref="Q1603:Q1666" si="151">ROUND(E1603/D1603*100,0)</f>
        <v>128</v>
      </c>
      <c r="R1603">
        <f t="shared" si="150"/>
        <v>129.11000000000001</v>
      </c>
      <c r="S1603" s="12">
        <f t="shared" ref="S1603:S1666" si="152">(((J1603/60)/60)/24)+DATE(1970,1,1)</f>
        <v>41257.950381944444</v>
      </c>
      <c r="T1603" s="12">
        <f t="shared" ref="T1603:T1666" si="153">(((I1603/60)/60)/24)+DATE(1970,1,1)</f>
        <v>41287.950381944444</v>
      </c>
      <c r="U1603">
        <f t="shared" ref="U1603:U1666" si="154">YEAR(S1603)</f>
        <v>2012</v>
      </c>
      <c r="V1603" s="18">
        <f t="shared" ref="V1603:V1666" si="155">(I1603-J1603)/60/60/24</f>
        <v>30</v>
      </c>
    </row>
    <row r="1604" spans="1:22" ht="45" x14ac:dyDescent="0.25">
      <c r="A1604">
        <v>2479</v>
      </c>
      <c r="B1604" s="3" t="s">
        <v>2479</v>
      </c>
      <c r="C1604" s="3" t="s">
        <v>6589</v>
      </c>
      <c r="D1604" s="6">
        <v>300</v>
      </c>
      <c r="E1604" s="8">
        <v>400.33</v>
      </c>
      <c r="F1604" t="s">
        <v>8218</v>
      </c>
      <c r="G1604" t="s">
        <v>8223</v>
      </c>
      <c r="H1604" t="s">
        <v>8245</v>
      </c>
      <c r="I1604">
        <v>1343440800</v>
      </c>
      <c r="J1604">
        <v>1342545994</v>
      </c>
      <c r="K1604" t="b">
        <v>0</v>
      </c>
      <c r="L1604">
        <v>16</v>
      </c>
      <c r="M1604" t="b">
        <v>1</v>
      </c>
      <c r="N1604" t="s">
        <v>8277</v>
      </c>
      <c r="O1604" t="s">
        <v>8323</v>
      </c>
      <c r="P1604" t="s">
        <v>8327</v>
      </c>
      <c r="Q1604">
        <f t="shared" si="151"/>
        <v>133</v>
      </c>
      <c r="R1604">
        <f t="shared" si="150"/>
        <v>25.02</v>
      </c>
      <c r="S1604" s="12">
        <f t="shared" si="152"/>
        <v>41107.726782407408</v>
      </c>
      <c r="T1604" s="12">
        <f t="shared" si="153"/>
        <v>41118.083333333336</v>
      </c>
      <c r="U1604">
        <f t="shared" si="154"/>
        <v>2012</v>
      </c>
      <c r="V1604" s="18">
        <f t="shared" si="155"/>
        <v>10.356550925925925</v>
      </c>
    </row>
    <row r="1605" spans="1:22" ht="60" x14ac:dyDescent="0.25">
      <c r="A1605">
        <v>2480</v>
      </c>
      <c r="B1605" s="3" t="s">
        <v>2480</v>
      </c>
      <c r="C1605" s="3" t="s">
        <v>6590</v>
      </c>
      <c r="D1605" s="6">
        <v>2000</v>
      </c>
      <c r="E1605" s="8">
        <v>2000</v>
      </c>
      <c r="F1605" t="s">
        <v>8218</v>
      </c>
      <c r="G1605" t="s">
        <v>8223</v>
      </c>
      <c r="H1605" t="s">
        <v>8245</v>
      </c>
      <c r="I1605">
        <v>1444516084</v>
      </c>
      <c r="J1605">
        <v>1439332084</v>
      </c>
      <c r="K1605" t="b">
        <v>0</v>
      </c>
      <c r="L1605">
        <v>8</v>
      </c>
      <c r="M1605" t="b">
        <v>1</v>
      </c>
      <c r="N1605" t="s">
        <v>8277</v>
      </c>
      <c r="O1605" t="s">
        <v>8323</v>
      </c>
      <c r="P1605" t="s">
        <v>8327</v>
      </c>
      <c r="Q1605">
        <f t="shared" si="151"/>
        <v>100</v>
      </c>
      <c r="R1605">
        <f t="shared" si="150"/>
        <v>250</v>
      </c>
      <c r="S1605" s="12">
        <f t="shared" si="152"/>
        <v>42227.936157407406</v>
      </c>
      <c r="T1605" s="12">
        <f t="shared" si="153"/>
        <v>42287.936157407406</v>
      </c>
      <c r="U1605">
        <f t="shared" si="154"/>
        <v>2015</v>
      </c>
      <c r="V1605" s="18">
        <f t="shared" si="155"/>
        <v>60</v>
      </c>
    </row>
    <row r="1606" spans="1:22" ht="60" x14ac:dyDescent="0.25">
      <c r="A1606">
        <v>2481</v>
      </c>
      <c r="B1606" s="3" t="s">
        <v>2481</v>
      </c>
      <c r="C1606" s="3" t="s">
        <v>6591</v>
      </c>
      <c r="D1606" s="6">
        <v>4000</v>
      </c>
      <c r="E1606" s="8">
        <v>4516.4399999999996</v>
      </c>
      <c r="F1606" t="s">
        <v>8218</v>
      </c>
      <c r="G1606" t="s">
        <v>8223</v>
      </c>
      <c r="H1606" t="s">
        <v>8245</v>
      </c>
      <c r="I1606">
        <v>1335799808</v>
      </c>
      <c r="J1606">
        <v>1333207808</v>
      </c>
      <c r="K1606" t="b">
        <v>0</v>
      </c>
      <c r="L1606">
        <v>95</v>
      </c>
      <c r="M1606" t="b">
        <v>1</v>
      </c>
      <c r="N1606" t="s">
        <v>8277</v>
      </c>
      <c r="O1606" t="s">
        <v>8323</v>
      </c>
      <c r="P1606" t="s">
        <v>8327</v>
      </c>
      <c r="Q1606">
        <f t="shared" si="151"/>
        <v>113</v>
      </c>
      <c r="R1606">
        <f t="shared" si="150"/>
        <v>47.54</v>
      </c>
      <c r="S1606" s="12">
        <f t="shared" si="152"/>
        <v>40999.645925925928</v>
      </c>
      <c r="T1606" s="12">
        <f t="shared" si="153"/>
        <v>41029.645925925928</v>
      </c>
      <c r="U1606">
        <f t="shared" si="154"/>
        <v>2012</v>
      </c>
      <c r="V1606" s="18">
        <f t="shared" si="155"/>
        <v>30</v>
      </c>
    </row>
    <row r="1607" spans="1:22" ht="60" x14ac:dyDescent="0.25">
      <c r="A1607">
        <v>2482</v>
      </c>
      <c r="B1607" s="3" t="s">
        <v>2482</v>
      </c>
      <c r="C1607" s="3" t="s">
        <v>6592</v>
      </c>
      <c r="D1607" s="6">
        <v>1000</v>
      </c>
      <c r="E1607" s="8">
        <v>1001</v>
      </c>
      <c r="F1607" t="s">
        <v>8218</v>
      </c>
      <c r="G1607" t="s">
        <v>8223</v>
      </c>
      <c r="H1607" t="s">
        <v>8245</v>
      </c>
      <c r="I1607">
        <v>1312224383</v>
      </c>
      <c r="J1607">
        <v>1308336383</v>
      </c>
      <c r="K1607" t="b">
        <v>0</v>
      </c>
      <c r="L1607">
        <v>25</v>
      </c>
      <c r="M1607" t="b">
        <v>1</v>
      </c>
      <c r="N1607" t="s">
        <v>8277</v>
      </c>
      <c r="O1607" t="s">
        <v>8323</v>
      </c>
      <c r="P1607" t="s">
        <v>8327</v>
      </c>
      <c r="Q1607">
        <f t="shared" si="151"/>
        <v>100</v>
      </c>
      <c r="R1607">
        <f t="shared" si="150"/>
        <v>40.04</v>
      </c>
      <c r="S1607" s="12">
        <f t="shared" si="152"/>
        <v>40711.782210648147</v>
      </c>
      <c r="T1607" s="12">
        <f t="shared" si="153"/>
        <v>40756.782210648147</v>
      </c>
      <c r="U1607">
        <f t="shared" si="154"/>
        <v>2011</v>
      </c>
      <c r="V1607" s="18">
        <f t="shared" si="155"/>
        <v>45</v>
      </c>
    </row>
    <row r="1608" spans="1:22" ht="45" x14ac:dyDescent="0.25">
      <c r="A1608">
        <v>2483</v>
      </c>
      <c r="B1608" s="3" t="s">
        <v>2483</v>
      </c>
      <c r="C1608" s="3" t="s">
        <v>6593</v>
      </c>
      <c r="D1608" s="6">
        <v>1100</v>
      </c>
      <c r="E1608" s="8">
        <v>1251</v>
      </c>
      <c r="F1608" t="s">
        <v>8218</v>
      </c>
      <c r="G1608" t="s">
        <v>8223</v>
      </c>
      <c r="H1608" t="s">
        <v>8245</v>
      </c>
      <c r="I1608">
        <v>1335891603</v>
      </c>
      <c r="J1608">
        <v>1330711203</v>
      </c>
      <c r="K1608" t="b">
        <v>0</v>
      </c>
      <c r="L1608">
        <v>19</v>
      </c>
      <c r="M1608" t="b">
        <v>1</v>
      </c>
      <c r="N1608" t="s">
        <v>8277</v>
      </c>
      <c r="O1608" t="s">
        <v>8323</v>
      </c>
      <c r="P1608" t="s">
        <v>8327</v>
      </c>
      <c r="Q1608">
        <f t="shared" si="151"/>
        <v>114</v>
      </c>
      <c r="R1608">
        <f t="shared" si="150"/>
        <v>65.84</v>
      </c>
      <c r="S1608" s="12">
        <f t="shared" si="152"/>
        <v>40970.750034722223</v>
      </c>
      <c r="T1608" s="12">
        <f t="shared" si="153"/>
        <v>41030.708368055559</v>
      </c>
      <c r="U1608">
        <f t="shared" si="154"/>
        <v>2012</v>
      </c>
      <c r="V1608" s="18">
        <f t="shared" si="155"/>
        <v>59.958333333333336</v>
      </c>
    </row>
    <row r="1609" spans="1:22" ht="60" x14ac:dyDescent="0.25">
      <c r="A1609">
        <v>2484</v>
      </c>
      <c r="B1609" s="3" t="s">
        <v>2484</v>
      </c>
      <c r="C1609" s="3" t="s">
        <v>6594</v>
      </c>
      <c r="D1609" s="6">
        <v>3500</v>
      </c>
      <c r="E1609" s="8">
        <v>4176.1099999999997</v>
      </c>
      <c r="F1609" t="s">
        <v>8218</v>
      </c>
      <c r="G1609" t="s">
        <v>8223</v>
      </c>
      <c r="H1609" t="s">
        <v>8245</v>
      </c>
      <c r="I1609">
        <v>1316124003</v>
      </c>
      <c r="J1609">
        <v>1313532003</v>
      </c>
      <c r="K1609" t="b">
        <v>0</v>
      </c>
      <c r="L1609">
        <v>90</v>
      </c>
      <c r="M1609" t="b">
        <v>1</v>
      </c>
      <c r="N1609" t="s">
        <v>8277</v>
      </c>
      <c r="O1609" t="s">
        <v>8323</v>
      </c>
      <c r="P1609" t="s">
        <v>8327</v>
      </c>
      <c r="Q1609">
        <f t="shared" si="151"/>
        <v>119</v>
      </c>
      <c r="R1609">
        <f t="shared" si="150"/>
        <v>46.4</v>
      </c>
      <c r="S1609" s="12">
        <f t="shared" si="152"/>
        <v>40771.916701388887</v>
      </c>
      <c r="T1609" s="12">
        <f t="shared" si="153"/>
        <v>40801.916701388887</v>
      </c>
      <c r="U1609">
        <f t="shared" si="154"/>
        <v>2011</v>
      </c>
      <c r="V1609" s="18">
        <f t="shared" si="155"/>
        <v>30</v>
      </c>
    </row>
    <row r="1610" spans="1:22" ht="60" x14ac:dyDescent="0.25">
      <c r="A1610">
        <v>2485</v>
      </c>
      <c r="B1610" s="3" t="s">
        <v>2485</v>
      </c>
      <c r="C1610" s="3" t="s">
        <v>6595</v>
      </c>
      <c r="D1610" s="6">
        <v>2000</v>
      </c>
      <c r="E1610" s="8">
        <v>2065</v>
      </c>
      <c r="F1610" t="s">
        <v>8218</v>
      </c>
      <c r="G1610" t="s">
        <v>8223</v>
      </c>
      <c r="H1610" t="s">
        <v>8245</v>
      </c>
      <c r="I1610">
        <v>1318463879</v>
      </c>
      <c r="J1610">
        <v>1315439879</v>
      </c>
      <c r="K1610" t="b">
        <v>0</v>
      </c>
      <c r="L1610">
        <v>41</v>
      </c>
      <c r="M1610" t="b">
        <v>1</v>
      </c>
      <c r="N1610" t="s">
        <v>8277</v>
      </c>
      <c r="O1610" t="s">
        <v>8323</v>
      </c>
      <c r="P1610" t="s">
        <v>8327</v>
      </c>
      <c r="Q1610">
        <f t="shared" si="151"/>
        <v>103</v>
      </c>
      <c r="R1610">
        <f t="shared" si="150"/>
        <v>50.37</v>
      </c>
      <c r="S1610" s="12">
        <f t="shared" si="152"/>
        <v>40793.998599537037</v>
      </c>
      <c r="T1610" s="12">
        <f t="shared" si="153"/>
        <v>40828.998599537037</v>
      </c>
      <c r="U1610">
        <f t="shared" si="154"/>
        <v>2011</v>
      </c>
      <c r="V1610" s="18">
        <f t="shared" si="155"/>
        <v>35</v>
      </c>
    </row>
    <row r="1611" spans="1:22" ht="60" x14ac:dyDescent="0.25">
      <c r="A1611">
        <v>2486</v>
      </c>
      <c r="B1611" s="3" t="s">
        <v>2486</v>
      </c>
      <c r="C1611" s="3" t="s">
        <v>6596</v>
      </c>
      <c r="D1611" s="6">
        <v>300</v>
      </c>
      <c r="E1611" s="8">
        <v>797</v>
      </c>
      <c r="F1611" t="s">
        <v>8218</v>
      </c>
      <c r="G1611" t="s">
        <v>8223</v>
      </c>
      <c r="H1611" t="s">
        <v>8245</v>
      </c>
      <c r="I1611">
        <v>1335113976</v>
      </c>
      <c r="J1611">
        <v>1332521976</v>
      </c>
      <c r="K1611" t="b">
        <v>0</v>
      </c>
      <c r="L1611">
        <v>30</v>
      </c>
      <c r="M1611" t="b">
        <v>1</v>
      </c>
      <c r="N1611" t="s">
        <v>8277</v>
      </c>
      <c r="O1611" t="s">
        <v>8323</v>
      </c>
      <c r="P1611" t="s">
        <v>8327</v>
      </c>
      <c r="Q1611">
        <f t="shared" si="151"/>
        <v>266</v>
      </c>
      <c r="R1611">
        <f t="shared" si="150"/>
        <v>26.57</v>
      </c>
      <c r="S1611" s="12">
        <f t="shared" si="152"/>
        <v>40991.708055555559</v>
      </c>
      <c r="T1611" s="12">
        <f t="shared" si="153"/>
        <v>41021.708055555559</v>
      </c>
      <c r="U1611">
        <f t="shared" si="154"/>
        <v>2012</v>
      </c>
      <c r="V1611" s="18">
        <f t="shared" si="155"/>
        <v>30</v>
      </c>
    </row>
    <row r="1612" spans="1:22" ht="45" x14ac:dyDescent="0.25">
      <c r="A1612">
        <v>2487</v>
      </c>
      <c r="B1612" s="3" t="s">
        <v>2487</v>
      </c>
      <c r="C1612" s="3" t="s">
        <v>6597</v>
      </c>
      <c r="D1612" s="6">
        <v>1500</v>
      </c>
      <c r="E1612" s="8">
        <v>1500.76</v>
      </c>
      <c r="F1612" t="s">
        <v>8218</v>
      </c>
      <c r="G1612" t="s">
        <v>8223</v>
      </c>
      <c r="H1612" t="s">
        <v>8245</v>
      </c>
      <c r="I1612">
        <v>1338083997</v>
      </c>
      <c r="J1612">
        <v>1335491997</v>
      </c>
      <c r="K1612" t="b">
        <v>0</v>
      </c>
      <c r="L1612">
        <v>38</v>
      </c>
      <c r="M1612" t="b">
        <v>1</v>
      </c>
      <c r="N1612" t="s">
        <v>8277</v>
      </c>
      <c r="O1612" t="s">
        <v>8323</v>
      </c>
      <c r="P1612" t="s">
        <v>8327</v>
      </c>
      <c r="Q1612">
        <f t="shared" si="151"/>
        <v>100</v>
      </c>
      <c r="R1612">
        <f t="shared" si="150"/>
        <v>39.49</v>
      </c>
      <c r="S1612" s="12">
        <f t="shared" si="152"/>
        <v>41026.083298611113</v>
      </c>
      <c r="T1612" s="12">
        <f t="shared" si="153"/>
        <v>41056.083298611113</v>
      </c>
      <c r="U1612">
        <f t="shared" si="154"/>
        <v>2012</v>
      </c>
      <c r="V1612" s="18">
        <f t="shared" si="155"/>
        <v>30</v>
      </c>
    </row>
    <row r="1613" spans="1:22" ht="60" x14ac:dyDescent="0.25">
      <c r="A1613">
        <v>2488</v>
      </c>
      <c r="B1613" s="3" t="s">
        <v>2488</v>
      </c>
      <c r="C1613" s="3" t="s">
        <v>6598</v>
      </c>
      <c r="D1613" s="6">
        <v>3000</v>
      </c>
      <c r="E1613" s="8">
        <v>3201</v>
      </c>
      <c r="F1613" t="s">
        <v>8218</v>
      </c>
      <c r="G1613" t="s">
        <v>8223</v>
      </c>
      <c r="H1613" t="s">
        <v>8245</v>
      </c>
      <c r="I1613">
        <v>1321459908</v>
      </c>
      <c r="J1613">
        <v>1318864308</v>
      </c>
      <c r="K1613" t="b">
        <v>0</v>
      </c>
      <c r="L1613">
        <v>65</v>
      </c>
      <c r="M1613" t="b">
        <v>1</v>
      </c>
      <c r="N1613" t="s">
        <v>8277</v>
      </c>
      <c r="O1613" t="s">
        <v>8323</v>
      </c>
      <c r="P1613" t="s">
        <v>8327</v>
      </c>
      <c r="Q1613">
        <f t="shared" si="151"/>
        <v>107</v>
      </c>
      <c r="R1613">
        <f t="shared" si="150"/>
        <v>49.25</v>
      </c>
      <c r="S1613" s="12">
        <f t="shared" si="152"/>
        <v>40833.633194444446</v>
      </c>
      <c r="T1613" s="12">
        <f t="shared" si="153"/>
        <v>40863.674861111111</v>
      </c>
      <c r="U1613">
        <f t="shared" si="154"/>
        <v>2011</v>
      </c>
      <c r="V1613" s="18">
        <f t="shared" si="155"/>
        <v>30.041666666666668</v>
      </c>
    </row>
    <row r="1614" spans="1:22" ht="60" x14ac:dyDescent="0.25">
      <c r="A1614">
        <v>2489</v>
      </c>
      <c r="B1614" s="3" t="s">
        <v>2489</v>
      </c>
      <c r="C1614" s="3" t="s">
        <v>6599</v>
      </c>
      <c r="D1614" s="6">
        <v>3500</v>
      </c>
      <c r="E1614" s="8">
        <v>4678.5</v>
      </c>
      <c r="F1614" t="s">
        <v>8218</v>
      </c>
      <c r="G1614" t="s">
        <v>8223</v>
      </c>
      <c r="H1614" t="s">
        <v>8245</v>
      </c>
      <c r="I1614">
        <v>1368117239</v>
      </c>
      <c r="J1614">
        <v>1365525239</v>
      </c>
      <c r="K1614" t="b">
        <v>0</v>
      </c>
      <c r="L1614">
        <v>75</v>
      </c>
      <c r="M1614" t="b">
        <v>1</v>
      </c>
      <c r="N1614" t="s">
        <v>8277</v>
      </c>
      <c r="O1614" t="s">
        <v>8323</v>
      </c>
      <c r="P1614" t="s">
        <v>8327</v>
      </c>
      <c r="Q1614">
        <f t="shared" si="151"/>
        <v>134</v>
      </c>
      <c r="R1614">
        <f t="shared" si="150"/>
        <v>62.38</v>
      </c>
      <c r="S1614" s="12">
        <f t="shared" si="152"/>
        <v>41373.690266203703</v>
      </c>
      <c r="T1614" s="12">
        <f t="shared" si="153"/>
        <v>41403.690266203703</v>
      </c>
      <c r="U1614">
        <f t="shared" si="154"/>
        <v>2013</v>
      </c>
      <c r="V1614" s="18">
        <f t="shared" si="155"/>
        <v>30</v>
      </c>
    </row>
    <row r="1615" spans="1:22" ht="45" x14ac:dyDescent="0.25">
      <c r="A1615">
        <v>2490</v>
      </c>
      <c r="B1615" s="3" t="s">
        <v>2490</v>
      </c>
      <c r="C1615" s="3" t="s">
        <v>6600</v>
      </c>
      <c r="D1615" s="6">
        <v>500</v>
      </c>
      <c r="E1615" s="8">
        <v>607</v>
      </c>
      <c r="F1615" t="s">
        <v>8218</v>
      </c>
      <c r="G1615" t="s">
        <v>8223</v>
      </c>
      <c r="H1615" t="s">
        <v>8245</v>
      </c>
      <c r="I1615">
        <v>1340429276</v>
      </c>
      <c r="J1615">
        <v>1335245276</v>
      </c>
      <c r="K1615" t="b">
        <v>0</v>
      </c>
      <c r="L1615">
        <v>16</v>
      </c>
      <c r="M1615" t="b">
        <v>1</v>
      </c>
      <c r="N1615" t="s">
        <v>8277</v>
      </c>
      <c r="O1615" t="s">
        <v>8323</v>
      </c>
      <c r="P1615" t="s">
        <v>8327</v>
      </c>
      <c r="Q1615">
        <f t="shared" si="151"/>
        <v>121</v>
      </c>
      <c r="R1615">
        <f t="shared" si="150"/>
        <v>37.94</v>
      </c>
      <c r="S1615" s="12">
        <f t="shared" si="152"/>
        <v>41023.227731481478</v>
      </c>
      <c r="T1615" s="12">
        <f t="shared" si="153"/>
        <v>41083.227731481478</v>
      </c>
      <c r="U1615">
        <f t="shared" si="154"/>
        <v>2012</v>
      </c>
      <c r="V1615" s="18">
        <f t="shared" si="155"/>
        <v>60</v>
      </c>
    </row>
    <row r="1616" spans="1:22" ht="60" x14ac:dyDescent="0.25">
      <c r="A1616">
        <v>2491</v>
      </c>
      <c r="B1616" s="3" t="s">
        <v>2491</v>
      </c>
      <c r="C1616" s="3" t="s">
        <v>6601</v>
      </c>
      <c r="D1616" s="6">
        <v>500</v>
      </c>
      <c r="E1616" s="8">
        <v>516</v>
      </c>
      <c r="F1616" t="s">
        <v>8218</v>
      </c>
      <c r="G1616" t="s">
        <v>8223</v>
      </c>
      <c r="H1616" t="s">
        <v>8245</v>
      </c>
      <c r="I1616">
        <v>1295142660</v>
      </c>
      <c r="J1616">
        <v>1293739714</v>
      </c>
      <c r="K1616" t="b">
        <v>0</v>
      </c>
      <c r="L1616">
        <v>10</v>
      </c>
      <c r="M1616" t="b">
        <v>1</v>
      </c>
      <c r="N1616" t="s">
        <v>8277</v>
      </c>
      <c r="O1616" t="s">
        <v>8323</v>
      </c>
      <c r="P1616" t="s">
        <v>8327</v>
      </c>
      <c r="Q1616">
        <f t="shared" si="151"/>
        <v>103</v>
      </c>
      <c r="R1616">
        <f t="shared" si="150"/>
        <v>51.6</v>
      </c>
      <c r="S1616" s="12">
        <f t="shared" si="152"/>
        <v>40542.839282407411</v>
      </c>
      <c r="T1616" s="12">
        <f t="shared" si="153"/>
        <v>40559.07708333333</v>
      </c>
      <c r="U1616">
        <f t="shared" si="154"/>
        <v>2010</v>
      </c>
      <c r="V1616" s="18">
        <f t="shared" si="155"/>
        <v>16.237800925925928</v>
      </c>
    </row>
    <row r="1617" spans="1:22" ht="30" x14ac:dyDescent="0.25">
      <c r="A1617">
        <v>2492</v>
      </c>
      <c r="B1617" s="3" t="s">
        <v>2492</v>
      </c>
      <c r="C1617" s="3" t="s">
        <v>6602</v>
      </c>
      <c r="D1617" s="6">
        <v>600</v>
      </c>
      <c r="E1617" s="8">
        <v>750</v>
      </c>
      <c r="F1617" t="s">
        <v>8218</v>
      </c>
      <c r="G1617" t="s">
        <v>8223</v>
      </c>
      <c r="H1617" t="s">
        <v>8245</v>
      </c>
      <c r="I1617">
        <v>1339840740</v>
      </c>
      <c r="J1617">
        <v>1335397188</v>
      </c>
      <c r="K1617" t="b">
        <v>0</v>
      </c>
      <c r="L1617">
        <v>27</v>
      </c>
      <c r="M1617" t="b">
        <v>1</v>
      </c>
      <c r="N1617" t="s">
        <v>8277</v>
      </c>
      <c r="O1617" t="s">
        <v>8323</v>
      </c>
      <c r="P1617" t="s">
        <v>8327</v>
      </c>
      <c r="Q1617">
        <f t="shared" si="151"/>
        <v>125</v>
      </c>
      <c r="R1617">
        <f t="shared" si="150"/>
        <v>27.78</v>
      </c>
      <c r="S1617" s="12">
        <f t="shared" si="152"/>
        <v>41024.985972222225</v>
      </c>
      <c r="T1617" s="12">
        <f t="shared" si="153"/>
        <v>41076.415972222225</v>
      </c>
      <c r="U1617">
        <f t="shared" si="154"/>
        <v>2012</v>
      </c>
      <c r="V1617" s="18">
        <f t="shared" si="155"/>
        <v>51.43</v>
      </c>
    </row>
    <row r="1618" spans="1:22" ht="60" x14ac:dyDescent="0.25">
      <c r="A1618">
        <v>2493</v>
      </c>
      <c r="B1618" s="3" t="s">
        <v>2493</v>
      </c>
      <c r="C1618" s="3" t="s">
        <v>6603</v>
      </c>
      <c r="D1618" s="6">
        <v>20000</v>
      </c>
      <c r="E1618" s="8">
        <v>25740</v>
      </c>
      <c r="F1618" t="s">
        <v>8218</v>
      </c>
      <c r="G1618" t="s">
        <v>8223</v>
      </c>
      <c r="H1618" t="s">
        <v>8245</v>
      </c>
      <c r="I1618">
        <v>1367208140</v>
      </c>
      <c r="J1618">
        <v>1363320140</v>
      </c>
      <c r="K1618" t="b">
        <v>0</v>
      </c>
      <c r="L1618">
        <v>259</v>
      </c>
      <c r="M1618" t="b">
        <v>1</v>
      </c>
      <c r="N1618" t="s">
        <v>8277</v>
      </c>
      <c r="O1618" t="s">
        <v>8323</v>
      </c>
      <c r="P1618" t="s">
        <v>8327</v>
      </c>
      <c r="Q1618">
        <f t="shared" si="151"/>
        <v>129</v>
      </c>
      <c r="R1618">
        <f t="shared" si="150"/>
        <v>99.38</v>
      </c>
      <c r="S1618" s="12">
        <f t="shared" si="152"/>
        <v>41348.168287037035</v>
      </c>
      <c r="T1618" s="12">
        <f t="shared" si="153"/>
        <v>41393.168287037035</v>
      </c>
      <c r="U1618">
        <f t="shared" si="154"/>
        <v>2013</v>
      </c>
      <c r="V1618" s="18">
        <f t="shared" si="155"/>
        <v>45</v>
      </c>
    </row>
    <row r="1619" spans="1:22" ht="45" x14ac:dyDescent="0.25">
      <c r="A1619">
        <v>2494</v>
      </c>
      <c r="B1619" s="3" t="s">
        <v>2494</v>
      </c>
      <c r="C1619" s="3" t="s">
        <v>6604</v>
      </c>
      <c r="D1619" s="6">
        <v>1500</v>
      </c>
      <c r="E1619" s="8">
        <v>1515.08</v>
      </c>
      <c r="F1619" t="s">
        <v>8218</v>
      </c>
      <c r="G1619" t="s">
        <v>8223</v>
      </c>
      <c r="H1619" t="s">
        <v>8245</v>
      </c>
      <c r="I1619">
        <v>1337786944</v>
      </c>
      <c r="J1619">
        <v>1335194944</v>
      </c>
      <c r="K1619" t="b">
        <v>0</v>
      </c>
      <c r="L1619">
        <v>39</v>
      </c>
      <c r="M1619" t="b">
        <v>1</v>
      </c>
      <c r="N1619" t="s">
        <v>8277</v>
      </c>
      <c r="O1619" t="s">
        <v>8323</v>
      </c>
      <c r="P1619" t="s">
        <v>8327</v>
      </c>
      <c r="Q1619">
        <f t="shared" si="151"/>
        <v>101</v>
      </c>
      <c r="R1619">
        <f t="shared" si="150"/>
        <v>38.85</v>
      </c>
      <c r="S1619" s="12">
        <f t="shared" si="152"/>
        <v>41022.645185185182</v>
      </c>
      <c r="T1619" s="12">
        <f t="shared" si="153"/>
        <v>41052.645185185182</v>
      </c>
      <c r="U1619">
        <f t="shared" si="154"/>
        <v>2012</v>
      </c>
      <c r="V1619" s="18">
        <f t="shared" si="155"/>
        <v>30</v>
      </c>
    </row>
    <row r="1620" spans="1:22" ht="45" x14ac:dyDescent="0.25">
      <c r="A1620">
        <v>2495</v>
      </c>
      <c r="B1620" s="3" t="s">
        <v>2495</v>
      </c>
      <c r="C1620" s="3" t="s">
        <v>6605</v>
      </c>
      <c r="D1620" s="6">
        <v>1500</v>
      </c>
      <c r="E1620" s="8">
        <v>1913.05</v>
      </c>
      <c r="F1620" t="s">
        <v>8218</v>
      </c>
      <c r="G1620" t="s">
        <v>8223</v>
      </c>
      <c r="H1620" t="s">
        <v>8245</v>
      </c>
      <c r="I1620">
        <v>1339022575</v>
      </c>
      <c r="J1620">
        <v>1336430575</v>
      </c>
      <c r="K1620" t="b">
        <v>0</v>
      </c>
      <c r="L1620">
        <v>42</v>
      </c>
      <c r="M1620" t="b">
        <v>1</v>
      </c>
      <c r="N1620" t="s">
        <v>8277</v>
      </c>
      <c r="O1620" t="s">
        <v>8323</v>
      </c>
      <c r="P1620" t="s">
        <v>8327</v>
      </c>
      <c r="Q1620">
        <f t="shared" si="151"/>
        <v>128</v>
      </c>
      <c r="R1620">
        <f t="shared" si="150"/>
        <v>45.55</v>
      </c>
      <c r="S1620" s="12">
        <f t="shared" si="152"/>
        <v>41036.946469907409</v>
      </c>
      <c r="T1620" s="12">
        <f t="shared" si="153"/>
        <v>41066.946469907409</v>
      </c>
      <c r="U1620">
        <f t="shared" si="154"/>
        <v>2012</v>
      </c>
      <c r="V1620" s="18">
        <f t="shared" si="155"/>
        <v>30</v>
      </c>
    </row>
    <row r="1621" spans="1:22" ht="30" x14ac:dyDescent="0.25">
      <c r="A1621">
        <v>2496</v>
      </c>
      <c r="B1621" s="3" t="s">
        <v>2496</v>
      </c>
      <c r="C1621" s="3" t="s">
        <v>6606</v>
      </c>
      <c r="D1621" s="6">
        <v>6000</v>
      </c>
      <c r="E1621" s="8">
        <v>6000</v>
      </c>
      <c r="F1621" t="s">
        <v>8218</v>
      </c>
      <c r="G1621" t="s">
        <v>8223</v>
      </c>
      <c r="H1621" t="s">
        <v>8245</v>
      </c>
      <c r="I1621">
        <v>1364597692</v>
      </c>
      <c r="J1621">
        <v>1361577292</v>
      </c>
      <c r="K1621" t="b">
        <v>0</v>
      </c>
      <c r="L1621">
        <v>10</v>
      </c>
      <c r="M1621" t="b">
        <v>1</v>
      </c>
      <c r="N1621" t="s">
        <v>8277</v>
      </c>
      <c r="O1621" t="s">
        <v>8323</v>
      </c>
      <c r="P1621" t="s">
        <v>8327</v>
      </c>
      <c r="Q1621">
        <f t="shared" si="151"/>
        <v>100</v>
      </c>
      <c r="R1621">
        <f t="shared" si="150"/>
        <v>600</v>
      </c>
      <c r="S1621" s="12">
        <f t="shared" si="152"/>
        <v>41327.996435185189</v>
      </c>
      <c r="T1621" s="12">
        <f t="shared" si="153"/>
        <v>41362.954768518517</v>
      </c>
      <c r="U1621">
        <f t="shared" si="154"/>
        <v>2013</v>
      </c>
      <c r="V1621" s="18">
        <f t="shared" si="155"/>
        <v>34.958333333333336</v>
      </c>
    </row>
    <row r="1622" spans="1:22" ht="45" x14ac:dyDescent="0.25">
      <c r="A1622">
        <v>2497</v>
      </c>
      <c r="B1622" s="3" t="s">
        <v>2497</v>
      </c>
      <c r="C1622" s="3" t="s">
        <v>6607</v>
      </c>
      <c r="D1622" s="6">
        <v>4000</v>
      </c>
      <c r="E1622" s="8">
        <v>4510.8599999999997</v>
      </c>
      <c r="F1622" t="s">
        <v>8218</v>
      </c>
      <c r="G1622" t="s">
        <v>8223</v>
      </c>
      <c r="H1622" t="s">
        <v>8245</v>
      </c>
      <c r="I1622">
        <v>1312578338</v>
      </c>
      <c r="J1622">
        <v>1309986338</v>
      </c>
      <c r="K1622" t="b">
        <v>0</v>
      </c>
      <c r="L1622">
        <v>56</v>
      </c>
      <c r="M1622" t="b">
        <v>1</v>
      </c>
      <c r="N1622" t="s">
        <v>8277</v>
      </c>
      <c r="O1622" t="s">
        <v>8323</v>
      </c>
      <c r="P1622" t="s">
        <v>8327</v>
      </c>
      <c r="Q1622">
        <f t="shared" si="151"/>
        <v>113</v>
      </c>
      <c r="R1622">
        <f t="shared" si="150"/>
        <v>80.55</v>
      </c>
      <c r="S1622" s="12">
        <f t="shared" si="152"/>
        <v>40730.878912037035</v>
      </c>
      <c r="T1622" s="12">
        <f t="shared" si="153"/>
        <v>40760.878912037035</v>
      </c>
      <c r="U1622">
        <f t="shared" si="154"/>
        <v>2011</v>
      </c>
      <c r="V1622" s="18">
        <f t="shared" si="155"/>
        <v>30</v>
      </c>
    </row>
    <row r="1623" spans="1:22" ht="45" x14ac:dyDescent="0.25">
      <c r="A1623">
        <v>2498</v>
      </c>
      <c r="B1623" s="3" t="s">
        <v>2498</v>
      </c>
      <c r="C1623" s="3" t="s">
        <v>6608</v>
      </c>
      <c r="D1623" s="6">
        <v>1000</v>
      </c>
      <c r="E1623" s="8">
        <v>1056</v>
      </c>
      <c r="F1623" t="s">
        <v>8218</v>
      </c>
      <c r="G1623" t="s">
        <v>8223</v>
      </c>
      <c r="H1623" t="s">
        <v>8245</v>
      </c>
      <c r="I1623">
        <v>1422400387</v>
      </c>
      <c r="J1623">
        <v>1421190787</v>
      </c>
      <c r="K1623" t="b">
        <v>0</v>
      </c>
      <c r="L1623">
        <v>20</v>
      </c>
      <c r="M1623" t="b">
        <v>1</v>
      </c>
      <c r="N1623" t="s">
        <v>8277</v>
      </c>
      <c r="O1623" t="s">
        <v>8323</v>
      </c>
      <c r="P1623" t="s">
        <v>8327</v>
      </c>
      <c r="Q1623">
        <f t="shared" si="151"/>
        <v>106</v>
      </c>
      <c r="R1623">
        <f t="shared" si="150"/>
        <v>52.8</v>
      </c>
      <c r="S1623" s="12">
        <f t="shared" si="152"/>
        <v>42017.967442129629</v>
      </c>
      <c r="T1623" s="12">
        <f t="shared" si="153"/>
        <v>42031.967442129629</v>
      </c>
      <c r="U1623">
        <f t="shared" si="154"/>
        <v>2015</v>
      </c>
      <c r="V1623" s="18">
        <f t="shared" si="155"/>
        <v>14</v>
      </c>
    </row>
    <row r="1624" spans="1:22" ht="60" x14ac:dyDescent="0.25">
      <c r="A1624">
        <v>2499</v>
      </c>
      <c r="B1624" s="3" t="s">
        <v>2499</v>
      </c>
      <c r="C1624" s="3" t="s">
        <v>6609</v>
      </c>
      <c r="D1624" s="6">
        <v>4000</v>
      </c>
      <c r="E1624" s="8">
        <v>8105</v>
      </c>
      <c r="F1624" t="s">
        <v>8218</v>
      </c>
      <c r="G1624" t="s">
        <v>8223</v>
      </c>
      <c r="H1624" t="s">
        <v>8245</v>
      </c>
      <c r="I1624">
        <v>1356976800</v>
      </c>
      <c r="J1624">
        <v>1352820837</v>
      </c>
      <c r="K1624" t="b">
        <v>0</v>
      </c>
      <c r="L1624">
        <v>170</v>
      </c>
      <c r="M1624" t="b">
        <v>1</v>
      </c>
      <c r="N1624" t="s">
        <v>8277</v>
      </c>
      <c r="O1624" t="s">
        <v>8323</v>
      </c>
      <c r="P1624" t="s">
        <v>8327</v>
      </c>
      <c r="Q1624">
        <f t="shared" si="151"/>
        <v>203</v>
      </c>
      <c r="R1624">
        <f t="shared" si="150"/>
        <v>47.68</v>
      </c>
      <c r="S1624" s="12">
        <f t="shared" si="152"/>
        <v>41226.648576388885</v>
      </c>
      <c r="T1624" s="12">
        <f t="shared" si="153"/>
        <v>41274.75</v>
      </c>
      <c r="U1624">
        <f t="shared" si="154"/>
        <v>2012</v>
      </c>
      <c r="V1624" s="18">
        <f t="shared" si="155"/>
        <v>48.101423611111109</v>
      </c>
    </row>
    <row r="1625" spans="1:22" ht="45" x14ac:dyDescent="0.25">
      <c r="A1625">
        <v>2500</v>
      </c>
      <c r="B1625" s="3" t="s">
        <v>2500</v>
      </c>
      <c r="C1625" s="3" t="s">
        <v>6610</v>
      </c>
      <c r="D1625" s="6">
        <v>600</v>
      </c>
      <c r="E1625" s="8">
        <v>680</v>
      </c>
      <c r="F1625" t="s">
        <v>8218</v>
      </c>
      <c r="G1625" t="s">
        <v>8223</v>
      </c>
      <c r="H1625" t="s">
        <v>8245</v>
      </c>
      <c r="I1625">
        <v>1340476375</v>
      </c>
      <c r="J1625">
        <v>1337884375</v>
      </c>
      <c r="K1625" t="b">
        <v>0</v>
      </c>
      <c r="L1625">
        <v>29</v>
      </c>
      <c r="M1625" t="b">
        <v>1</v>
      </c>
      <c r="N1625" t="s">
        <v>8277</v>
      </c>
      <c r="O1625" t="s">
        <v>8323</v>
      </c>
      <c r="P1625" t="s">
        <v>8327</v>
      </c>
      <c r="Q1625">
        <f t="shared" si="151"/>
        <v>113</v>
      </c>
      <c r="R1625">
        <f t="shared" si="150"/>
        <v>23.45</v>
      </c>
      <c r="S1625" s="12">
        <f t="shared" si="152"/>
        <v>41053.772858796299</v>
      </c>
      <c r="T1625" s="12">
        <f t="shared" si="153"/>
        <v>41083.772858796299</v>
      </c>
      <c r="U1625">
        <f t="shared" si="154"/>
        <v>2012</v>
      </c>
      <c r="V1625" s="18">
        <f t="shared" si="155"/>
        <v>30</v>
      </c>
    </row>
    <row r="1626" spans="1:22" ht="60" x14ac:dyDescent="0.25">
      <c r="A1626">
        <v>2521</v>
      </c>
      <c r="B1626" s="3" t="s">
        <v>2521</v>
      </c>
      <c r="C1626" s="3" t="s">
        <v>6631</v>
      </c>
      <c r="D1626" s="6">
        <v>12500</v>
      </c>
      <c r="E1626" s="8">
        <v>13685.99</v>
      </c>
      <c r="F1626" t="s">
        <v>8218</v>
      </c>
      <c r="G1626" t="s">
        <v>8223</v>
      </c>
      <c r="H1626" t="s">
        <v>8245</v>
      </c>
      <c r="I1626">
        <v>1444778021</v>
      </c>
      <c r="J1626">
        <v>1442963621</v>
      </c>
      <c r="K1626" t="b">
        <v>0</v>
      </c>
      <c r="L1626">
        <v>132</v>
      </c>
      <c r="M1626" t="b">
        <v>1</v>
      </c>
      <c r="N1626" t="s">
        <v>8298</v>
      </c>
      <c r="O1626" t="s">
        <v>8323</v>
      </c>
      <c r="P1626" t="s">
        <v>8352</v>
      </c>
      <c r="Q1626">
        <f t="shared" si="151"/>
        <v>109</v>
      </c>
      <c r="R1626">
        <f t="shared" si="150"/>
        <v>103.68</v>
      </c>
      <c r="S1626" s="12">
        <f t="shared" si="152"/>
        <v>42269.967835648145</v>
      </c>
      <c r="T1626" s="12">
        <f t="shared" si="153"/>
        <v>42290.967835648145</v>
      </c>
      <c r="U1626">
        <f t="shared" si="154"/>
        <v>2015</v>
      </c>
      <c r="V1626" s="18">
        <f t="shared" si="155"/>
        <v>21</v>
      </c>
    </row>
    <row r="1627" spans="1:22" ht="60" x14ac:dyDescent="0.25">
      <c r="A1627">
        <v>2522</v>
      </c>
      <c r="B1627" s="3" t="s">
        <v>2522</v>
      </c>
      <c r="C1627" s="3" t="s">
        <v>6632</v>
      </c>
      <c r="D1627" s="6">
        <v>5000</v>
      </c>
      <c r="E1627" s="8">
        <v>5000</v>
      </c>
      <c r="F1627" t="s">
        <v>8218</v>
      </c>
      <c r="G1627" t="s">
        <v>8223</v>
      </c>
      <c r="H1627" t="s">
        <v>8245</v>
      </c>
      <c r="I1627">
        <v>1461336720</v>
      </c>
      <c r="J1627">
        <v>1459431960</v>
      </c>
      <c r="K1627" t="b">
        <v>0</v>
      </c>
      <c r="L1627">
        <v>27</v>
      </c>
      <c r="M1627" t="b">
        <v>1</v>
      </c>
      <c r="N1627" t="s">
        <v>8298</v>
      </c>
      <c r="O1627" t="s">
        <v>8323</v>
      </c>
      <c r="P1627" t="s">
        <v>8352</v>
      </c>
      <c r="Q1627">
        <f t="shared" si="151"/>
        <v>100</v>
      </c>
      <c r="R1627">
        <f t="shared" si="150"/>
        <v>185.19</v>
      </c>
      <c r="S1627" s="12">
        <f t="shared" si="152"/>
        <v>42460.573611111111</v>
      </c>
      <c r="T1627" s="12">
        <f t="shared" si="153"/>
        <v>42482.619444444441</v>
      </c>
      <c r="U1627">
        <f t="shared" si="154"/>
        <v>2016</v>
      </c>
      <c r="V1627" s="18">
        <f t="shared" si="155"/>
        <v>22.045833333333334</v>
      </c>
    </row>
    <row r="1628" spans="1:22" ht="45" x14ac:dyDescent="0.25">
      <c r="A1628">
        <v>2523</v>
      </c>
      <c r="B1628" s="3" t="s">
        <v>2523</v>
      </c>
      <c r="C1628" s="3" t="s">
        <v>6633</v>
      </c>
      <c r="D1628" s="6">
        <v>900</v>
      </c>
      <c r="E1628" s="8">
        <v>1408</v>
      </c>
      <c r="F1628" t="s">
        <v>8218</v>
      </c>
      <c r="G1628" t="s">
        <v>8223</v>
      </c>
      <c r="H1628" t="s">
        <v>8245</v>
      </c>
      <c r="I1628">
        <v>1416270292</v>
      </c>
      <c r="J1628">
        <v>1413674692</v>
      </c>
      <c r="K1628" t="b">
        <v>0</v>
      </c>
      <c r="L1628">
        <v>26</v>
      </c>
      <c r="M1628" t="b">
        <v>1</v>
      </c>
      <c r="N1628" t="s">
        <v>8298</v>
      </c>
      <c r="O1628" t="s">
        <v>8323</v>
      </c>
      <c r="P1628" t="s">
        <v>8352</v>
      </c>
      <c r="Q1628">
        <f t="shared" si="151"/>
        <v>156</v>
      </c>
      <c r="R1628">
        <f t="shared" si="150"/>
        <v>54.15</v>
      </c>
      <c r="S1628" s="12">
        <f t="shared" si="152"/>
        <v>41930.975601851853</v>
      </c>
      <c r="T1628" s="12">
        <f t="shared" si="153"/>
        <v>41961.017268518524</v>
      </c>
      <c r="U1628">
        <f t="shared" si="154"/>
        <v>2014</v>
      </c>
      <c r="V1628" s="18">
        <f t="shared" si="155"/>
        <v>30.041666666666668</v>
      </c>
    </row>
    <row r="1629" spans="1:22" ht="45" x14ac:dyDescent="0.25">
      <c r="A1629">
        <v>2524</v>
      </c>
      <c r="B1629" s="3" t="s">
        <v>2524</v>
      </c>
      <c r="C1629" s="3" t="s">
        <v>6634</v>
      </c>
      <c r="D1629" s="6">
        <v>7500</v>
      </c>
      <c r="E1629" s="8">
        <v>7620</v>
      </c>
      <c r="F1629" t="s">
        <v>8218</v>
      </c>
      <c r="G1629" t="s">
        <v>8223</v>
      </c>
      <c r="H1629" t="s">
        <v>8245</v>
      </c>
      <c r="I1629">
        <v>1419136200</v>
      </c>
      <c r="J1629">
        <v>1416338557</v>
      </c>
      <c r="K1629" t="b">
        <v>0</v>
      </c>
      <c r="L1629">
        <v>43</v>
      </c>
      <c r="M1629" t="b">
        <v>1</v>
      </c>
      <c r="N1629" t="s">
        <v>8298</v>
      </c>
      <c r="O1629" t="s">
        <v>8323</v>
      </c>
      <c r="P1629" t="s">
        <v>8352</v>
      </c>
      <c r="Q1629">
        <f t="shared" si="151"/>
        <v>102</v>
      </c>
      <c r="R1629">
        <f t="shared" si="150"/>
        <v>177.21</v>
      </c>
      <c r="S1629" s="12">
        <f t="shared" si="152"/>
        <v>41961.807372685187</v>
      </c>
      <c r="T1629" s="12">
        <f t="shared" si="153"/>
        <v>41994.1875</v>
      </c>
      <c r="U1629">
        <f t="shared" si="154"/>
        <v>2014</v>
      </c>
      <c r="V1629" s="18">
        <f t="shared" si="155"/>
        <v>32.380127314814814</v>
      </c>
    </row>
    <row r="1630" spans="1:22" ht="45" x14ac:dyDescent="0.25">
      <c r="A1630">
        <v>2525</v>
      </c>
      <c r="B1630" s="3" t="s">
        <v>2525</v>
      </c>
      <c r="C1630" s="3" t="s">
        <v>6635</v>
      </c>
      <c r="D1630" s="6">
        <v>8000</v>
      </c>
      <c r="E1630" s="8">
        <v>8026</v>
      </c>
      <c r="F1630" t="s">
        <v>8218</v>
      </c>
      <c r="G1630" t="s">
        <v>8223</v>
      </c>
      <c r="H1630" t="s">
        <v>8245</v>
      </c>
      <c r="I1630">
        <v>1340914571</v>
      </c>
      <c r="J1630">
        <v>1338322571</v>
      </c>
      <c r="K1630" t="b">
        <v>0</v>
      </c>
      <c r="L1630">
        <v>80</v>
      </c>
      <c r="M1630" t="b">
        <v>1</v>
      </c>
      <c r="N1630" t="s">
        <v>8298</v>
      </c>
      <c r="O1630" t="s">
        <v>8323</v>
      </c>
      <c r="P1630" t="s">
        <v>8352</v>
      </c>
      <c r="Q1630">
        <f t="shared" si="151"/>
        <v>100</v>
      </c>
      <c r="R1630">
        <f t="shared" si="150"/>
        <v>100.33</v>
      </c>
      <c r="S1630" s="12">
        <f t="shared" si="152"/>
        <v>41058.844571759262</v>
      </c>
      <c r="T1630" s="12">
        <f t="shared" si="153"/>
        <v>41088.844571759262</v>
      </c>
      <c r="U1630">
        <f t="shared" si="154"/>
        <v>2012</v>
      </c>
      <c r="V1630" s="18">
        <f t="shared" si="155"/>
        <v>30</v>
      </c>
    </row>
    <row r="1631" spans="1:22" ht="45" x14ac:dyDescent="0.25">
      <c r="A1631">
        <v>2526</v>
      </c>
      <c r="B1631" s="3" t="s">
        <v>2526</v>
      </c>
      <c r="C1631" s="3" t="s">
        <v>6636</v>
      </c>
      <c r="D1631" s="6">
        <v>4000</v>
      </c>
      <c r="E1631" s="8">
        <v>4518</v>
      </c>
      <c r="F1631" t="s">
        <v>8218</v>
      </c>
      <c r="G1631" t="s">
        <v>8223</v>
      </c>
      <c r="H1631" t="s">
        <v>8245</v>
      </c>
      <c r="I1631">
        <v>1418014740</v>
      </c>
      <c r="J1631">
        <v>1415585474</v>
      </c>
      <c r="K1631" t="b">
        <v>0</v>
      </c>
      <c r="L1631">
        <v>33</v>
      </c>
      <c r="M1631" t="b">
        <v>1</v>
      </c>
      <c r="N1631" t="s">
        <v>8298</v>
      </c>
      <c r="O1631" t="s">
        <v>8323</v>
      </c>
      <c r="P1631" t="s">
        <v>8352</v>
      </c>
      <c r="Q1631">
        <f t="shared" si="151"/>
        <v>113</v>
      </c>
      <c r="R1631">
        <f t="shared" si="150"/>
        <v>136.91</v>
      </c>
      <c r="S1631" s="12">
        <f t="shared" si="152"/>
        <v>41953.091134259259</v>
      </c>
      <c r="T1631" s="12">
        <f t="shared" si="153"/>
        <v>41981.207638888889</v>
      </c>
      <c r="U1631">
        <f t="shared" si="154"/>
        <v>2014</v>
      </c>
      <c r="V1631" s="18">
        <f t="shared" si="155"/>
        <v>28.116504629629631</v>
      </c>
    </row>
    <row r="1632" spans="1:22" ht="45" x14ac:dyDescent="0.25">
      <c r="A1632">
        <v>2527</v>
      </c>
      <c r="B1632" s="3" t="s">
        <v>2527</v>
      </c>
      <c r="C1632" s="3" t="s">
        <v>6637</v>
      </c>
      <c r="D1632" s="6">
        <v>4000</v>
      </c>
      <c r="E1632" s="8">
        <v>4085</v>
      </c>
      <c r="F1632" t="s">
        <v>8218</v>
      </c>
      <c r="G1632" t="s">
        <v>8223</v>
      </c>
      <c r="H1632" t="s">
        <v>8245</v>
      </c>
      <c r="I1632">
        <v>1382068740</v>
      </c>
      <c r="J1632">
        <v>1380477691</v>
      </c>
      <c r="K1632" t="b">
        <v>0</v>
      </c>
      <c r="L1632">
        <v>71</v>
      </c>
      <c r="M1632" t="b">
        <v>1</v>
      </c>
      <c r="N1632" t="s">
        <v>8298</v>
      </c>
      <c r="O1632" t="s">
        <v>8323</v>
      </c>
      <c r="P1632" t="s">
        <v>8352</v>
      </c>
      <c r="Q1632">
        <f t="shared" si="151"/>
        <v>102</v>
      </c>
      <c r="R1632">
        <f t="shared" si="150"/>
        <v>57.54</v>
      </c>
      <c r="S1632" s="12">
        <f t="shared" si="152"/>
        <v>41546.75105324074</v>
      </c>
      <c r="T1632" s="12">
        <f t="shared" si="153"/>
        <v>41565.165972222225</v>
      </c>
      <c r="U1632">
        <f t="shared" si="154"/>
        <v>2013</v>
      </c>
      <c r="V1632" s="18">
        <f t="shared" si="155"/>
        <v>18.414918981481481</v>
      </c>
    </row>
    <row r="1633" spans="1:22" ht="60" x14ac:dyDescent="0.25">
      <c r="A1633">
        <v>2528</v>
      </c>
      <c r="B1633" s="3" t="s">
        <v>2528</v>
      </c>
      <c r="C1633" s="3" t="s">
        <v>6638</v>
      </c>
      <c r="D1633" s="6">
        <v>4000</v>
      </c>
      <c r="E1633" s="8">
        <v>4289.99</v>
      </c>
      <c r="F1633" t="s">
        <v>8218</v>
      </c>
      <c r="G1633" t="s">
        <v>8224</v>
      </c>
      <c r="H1633" t="s">
        <v>8246</v>
      </c>
      <c r="I1633">
        <v>1440068400</v>
      </c>
      <c r="J1633">
        <v>1438459303</v>
      </c>
      <c r="K1633" t="b">
        <v>0</v>
      </c>
      <c r="L1633">
        <v>81</v>
      </c>
      <c r="M1633" t="b">
        <v>1</v>
      </c>
      <c r="N1633" t="s">
        <v>8298</v>
      </c>
      <c r="O1633" t="s">
        <v>8323</v>
      </c>
      <c r="P1633" t="s">
        <v>8352</v>
      </c>
      <c r="Q1633">
        <f t="shared" si="151"/>
        <v>107</v>
      </c>
      <c r="R1633">
        <f t="shared" si="150"/>
        <v>52.96</v>
      </c>
      <c r="S1633" s="12">
        <f t="shared" si="152"/>
        <v>42217.834525462968</v>
      </c>
      <c r="T1633" s="12">
        <f t="shared" si="153"/>
        <v>42236.458333333328</v>
      </c>
      <c r="U1633">
        <f t="shared" si="154"/>
        <v>2015</v>
      </c>
      <c r="V1633" s="18">
        <f t="shared" si="155"/>
        <v>18.623807870370371</v>
      </c>
    </row>
    <row r="1634" spans="1:22" ht="30" x14ac:dyDescent="0.25">
      <c r="A1634">
        <v>2529</v>
      </c>
      <c r="B1634" s="3" t="s">
        <v>2529</v>
      </c>
      <c r="C1634" s="3" t="s">
        <v>6639</v>
      </c>
      <c r="D1634" s="6">
        <v>6000</v>
      </c>
      <c r="E1634" s="8">
        <v>6257</v>
      </c>
      <c r="F1634" t="s">
        <v>8218</v>
      </c>
      <c r="G1634" t="s">
        <v>8223</v>
      </c>
      <c r="H1634" t="s">
        <v>8245</v>
      </c>
      <c r="I1634">
        <v>1332636975</v>
      </c>
      <c r="J1634">
        <v>1328752575</v>
      </c>
      <c r="K1634" t="b">
        <v>0</v>
      </c>
      <c r="L1634">
        <v>76</v>
      </c>
      <c r="M1634" t="b">
        <v>1</v>
      </c>
      <c r="N1634" t="s">
        <v>8298</v>
      </c>
      <c r="O1634" t="s">
        <v>8323</v>
      </c>
      <c r="P1634" t="s">
        <v>8352</v>
      </c>
      <c r="Q1634">
        <f t="shared" si="151"/>
        <v>104</v>
      </c>
      <c r="R1634">
        <f t="shared" si="150"/>
        <v>82.33</v>
      </c>
      <c r="S1634" s="12">
        <f t="shared" si="152"/>
        <v>40948.080729166664</v>
      </c>
      <c r="T1634" s="12">
        <f t="shared" si="153"/>
        <v>40993.0390625</v>
      </c>
      <c r="U1634">
        <f t="shared" si="154"/>
        <v>2012</v>
      </c>
      <c r="V1634" s="18">
        <f t="shared" si="155"/>
        <v>44.958333333333336</v>
      </c>
    </row>
    <row r="1635" spans="1:22" ht="45" x14ac:dyDescent="0.25">
      <c r="A1635">
        <v>2530</v>
      </c>
      <c r="B1635" s="3" t="s">
        <v>2530</v>
      </c>
      <c r="C1635" s="3" t="s">
        <v>6640</v>
      </c>
      <c r="D1635" s="6">
        <v>6500</v>
      </c>
      <c r="E1635" s="8">
        <v>6500</v>
      </c>
      <c r="F1635" t="s">
        <v>8218</v>
      </c>
      <c r="G1635" t="s">
        <v>8223</v>
      </c>
      <c r="H1635" t="s">
        <v>8245</v>
      </c>
      <c r="I1635">
        <v>1429505400</v>
      </c>
      <c r="J1635">
        <v>1426711505</v>
      </c>
      <c r="K1635" t="b">
        <v>0</v>
      </c>
      <c r="L1635">
        <v>48</v>
      </c>
      <c r="M1635" t="b">
        <v>1</v>
      </c>
      <c r="N1635" t="s">
        <v>8298</v>
      </c>
      <c r="O1635" t="s">
        <v>8323</v>
      </c>
      <c r="P1635" t="s">
        <v>8352</v>
      </c>
      <c r="Q1635">
        <f t="shared" si="151"/>
        <v>100</v>
      </c>
      <c r="R1635">
        <f t="shared" si="150"/>
        <v>135.41999999999999</v>
      </c>
      <c r="S1635" s="12">
        <f t="shared" si="152"/>
        <v>42081.864641203705</v>
      </c>
      <c r="T1635" s="12">
        <f t="shared" si="153"/>
        <v>42114.201388888891</v>
      </c>
      <c r="U1635">
        <f t="shared" si="154"/>
        <v>2015</v>
      </c>
      <c r="V1635" s="18">
        <f t="shared" si="155"/>
        <v>32.336747685185181</v>
      </c>
    </row>
    <row r="1636" spans="1:22" ht="60" x14ac:dyDescent="0.25">
      <c r="A1636">
        <v>2531</v>
      </c>
      <c r="B1636" s="3" t="s">
        <v>2531</v>
      </c>
      <c r="C1636" s="3" t="s">
        <v>6641</v>
      </c>
      <c r="D1636" s="6">
        <v>4500</v>
      </c>
      <c r="E1636" s="8">
        <v>4518</v>
      </c>
      <c r="F1636" t="s">
        <v>8218</v>
      </c>
      <c r="G1636" t="s">
        <v>8223</v>
      </c>
      <c r="H1636" t="s">
        <v>8245</v>
      </c>
      <c r="I1636">
        <v>1439611140</v>
      </c>
      <c r="J1636">
        <v>1437668354</v>
      </c>
      <c r="K1636" t="b">
        <v>0</v>
      </c>
      <c r="L1636">
        <v>61</v>
      </c>
      <c r="M1636" t="b">
        <v>1</v>
      </c>
      <c r="N1636" t="s">
        <v>8298</v>
      </c>
      <c r="O1636" t="s">
        <v>8323</v>
      </c>
      <c r="P1636" t="s">
        <v>8352</v>
      </c>
      <c r="Q1636">
        <f t="shared" si="151"/>
        <v>100</v>
      </c>
      <c r="R1636">
        <f t="shared" si="150"/>
        <v>74.069999999999993</v>
      </c>
      <c r="S1636" s="12">
        <f t="shared" si="152"/>
        <v>42208.680023148147</v>
      </c>
      <c r="T1636" s="12">
        <f t="shared" si="153"/>
        <v>42231.165972222225</v>
      </c>
      <c r="U1636">
        <f t="shared" si="154"/>
        <v>2015</v>
      </c>
      <c r="V1636" s="18">
        <f t="shared" si="155"/>
        <v>22.485949074074075</v>
      </c>
    </row>
    <row r="1637" spans="1:22" ht="60" x14ac:dyDescent="0.25">
      <c r="A1637">
        <v>2532</v>
      </c>
      <c r="B1637" s="3" t="s">
        <v>2532</v>
      </c>
      <c r="C1637" s="3" t="s">
        <v>6642</v>
      </c>
      <c r="D1637" s="6">
        <v>4000</v>
      </c>
      <c r="E1637" s="8">
        <v>5045</v>
      </c>
      <c r="F1637" t="s">
        <v>8218</v>
      </c>
      <c r="G1637" t="s">
        <v>8223</v>
      </c>
      <c r="H1637" t="s">
        <v>8245</v>
      </c>
      <c r="I1637">
        <v>1345148566</v>
      </c>
      <c r="J1637">
        <v>1342556566</v>
      </c>
      <c r="K1637" t="b">
        <v>0</v>
      </c>
      <c r="L1637">
        <v>60</v>
      </c>
      <c r="M1637" t="b">
        <v>1</v>
      </c>
      <c r="N1637" t="s">
        <v>8298</v>
      </c>
      <c r="O1637" t="s">
        <v>8323</v>
      </c>
      <c r="P1637" t="s">
        <v>8352</v>
      </c>
      <c r="Q1637">
        <f t="shared" si="151"/>
        <v>126</v>
      </c>
      <c r="R1637">
        <f t="shared" si="150"/>
        <v>84.08</v>
      </c>
      <c r="S1637" s="12">
        <f t="shared" si="152"/>
        <v>41107.849143518521</v>
      </c>
      <c r="T1637" s="12">
        <f t="shared" si="153"/>
        <v>41137.849143518521</v>
      </c>
      <c r="U1637">
        <f t="shared" si="154"/>
        <v>2012</v>
      </c>
      <c r="V1637" s="18">
        <f t="shared" si="155"/>
        <v>30</v>
      </c>
    </row>
    <row r="1638" spans="1:22" ht="60" x14ac:dyDescent="0.25">
      <c r="A1638">
        <v>2533</v>
      </c>
      <c r="B1638" s="3" t="s">
        <v>2533</v>
      </c>
      <c r="C1638" s="3" t="s">
        <v>6643</v>
      </c>
      <c r="D1638" s="6">
        <v>7500</v>
      </c>
      <c r="E1638" s="8">
        <v>8300</v>
      </c>
      <c r="F1638" t="s">
        <v>8218</v>
      </c>
      <c r="G1638" t="s">
        <v>8223</v>
      </c>
      <c r="H1638" t="s">
        <v>8245</v>
      </c>
      <c r="I1638">
        <v>1362160868</v>
      </c>
      <c r="J1638">
        <v>1359568911</v>
      </c>
      <c r="K1638" t="b">
        <v>0</v>
      </c>
      <c r="L1638">
        <v>136</v>
      </c>
      <c r="M1638" t="b">
        <v>1</v>
      </c>
      <c r="N1638" t="s">
        <v>8298</v>
      </c>
      <c r="O1638" t="s">
        <v>8323</v>
      </c>
      <c r="P1638" t="s">
        <v>8352</v>
      </c>
      <c r="Q1638">
        <f t="shared" si="151"/>
        <v>111</v>
      </c>
      <c r="R1638">
        <f t="shared" si="150"/>
        <v>61.03</v>
      </c>
      <c r="S1638" s="12">
        <f t="shared" si="152"/>
        <v>41304.751284722224</v>
      </c>
      <c r="T1638" s="12">
        <f t="shared" si="153"/>
        <v>41334.750787037039</v>
      </c>
      <c r="U1638">
        <f t="shared" si="154"/>
        <v>2013</v>
      </c>
      <c r="V1638" s="18">
        <f t="shared" si="155"/>
        <v>29.999502314814816</v>
      </c>
    </row>
    <row r="1639" spans="1:22" ht="75" x14ac:dyDescent="0.25">
      <c r="A1639">
        <v>2534</v>
      </c>
      <c r="B1639" s="3" t="s">
        <v>2534</v>
      </c>
      <c r="C1639" s="3" t="s">
        <v>6644</v>
      </c>
      <c r="D1639" s="6">
        <v>2000</v>
      </c>
      <c r="E1639" s="8">
        <v>2100</v>
      </c>
      <c r="F1639" t="s">
        <v>8218</v>
      </c>
      <c r="G1639" t="s">
        <v>8223</v>
      </c>
      <c r="H1639" t="s">
        <v>8245</v>
      </c>
      <c r="I1639">
        <v>1262325600</v>
      </c>
      <c r="J1639">
        <v>1257871712</v>
      </c>
      <c r="K1639" t="b">
        <v>0</v>
      </c>
      <c r="L1639">
        <v>14</v>
      </c>
      <c r="M1639" t="b">
        <v>1</v>
      </c>
      <c r="N1639" t="s">
        <v>8298</v>
      </c>
      <c r="O1639" t="s">
        <v>8323</v>
      </c>
      <c r="P1639" t="s">
        <v>8352</v>
      </c>
      <c r="Q1639">
        <f t="shared" si="151"/>
        <v>105</v>
      </c>
      <c r="R1639">
        <f t="shared" si="150"/>
        <v>150</v>
      </c>
      <c r="S1639" s="12">
        <f t="shared" si="152"/>
        <v>40127.700370370374</v>
      </c>
      <c r="T1639" s="12">
        <f t="shared" si="153"/>
        <v>40179.25</v>
      </c>
      <c r="U1639">
        <f t="shared" si="154"/>
        <v>2009</v>
      </c>
      <c r="V1639" s="18">
        <f t="shared" si="155"/>
        <v>51.549629629629628</v>
      </c>
    </row>
    <row r="1640" spans="1:22" x14ac:dyDescent="0.25">
      <c r="A1640">
        <v>2535</v>
      </c>
      <c r="B1640" s="3" t="s">
        <v>2535</v>
      </c>
      <c r="C1640" s="3" t="s">
        <v>6645</v>
      </c>
      <c r="D1640" s="6">
        <v>20000</v>
      </c>
      <c r="E1640" s="8">
        <v>20755</v>
      </c>
      <c r="F1640" t="s">
        <v>8218</v>
      </c>
      <c r="G1640" t="s">
        <v>8223</v>
      </c>
      <c r="H1640" t="s">
        <v>8245</v>
      </c>
      <c r="I1640">
        <v>1417463945</v>
      </c>
      <c r="J1640">
        <v>1414781945</v>
      </c>
      <c r="K1640" t="b">
        <v>0</v>
      </c>
      <c r="L1640">
        <v>78</v>
      </c>
      <c r="M1640" t="b">
        <v>1</v>
      </c>
      <c r="N1640" t="s">
        <v>8298</v>
      </c>
      <c r="O1640" t="s">
        <v>8323</v>
      </c>
      <c r="P1640" t="s">
        <v>8352</v>
      </c>
      <c r="Q1640">
        <f t="shared" si="151"/>
        <v>104</v>
      </c>
      <c r="R1640">
        <f t="shared" si="150"/>
        <v>266.08999999999997</v>
      </c>
      <c r="S1640" s="12">
        <f t="shared" si="152"/>
        <v>41943.791030092594</v>
      </c>
      <c r="T1640" s="12">
        <f t="shared" si="153"/>
        <v>41974.832696759258</v>
      </c>
      <c r="U1640">
        <f t="shared" si="154"/>
        <v>2014</v>
      </c>
      <c r="V1640" s="18">
        <f t="shared" si="155"/>
        <v>31.041666666666668</v>
      </c>
    </row>
    <row r="1641" spans="1:22" ht="60" x14ac:dyDescent="0.25">
      <c r="A1641">
        <v>2536</v>
      </c>
      <c r="B1641" s="3" t="s">
        <v>2536</v>
      </c>
      <c r="C1641" s="3" t="s">
        <v>6646</v>
      </c>
      <c r="D1641" s="6">
        <v>25</v>
      </c>
      <c r="E1641" s="8">
        <v>29</v>
      </c>
      <c r="F1641" t="s">
        <v>8218</v>
      </c>
      <c r="G1641" t="s">
        <v>8223</v>
      </c>
      <c r="H1641" t="s">
        <v>8245</v>
      </c>
      <c r="I1641">
        <v>1375151566</v>
      </c>
      <c r="J1641">
        <v>1373337166</v>
      </c>
      <c r="K1641" t="b">
        <v>0</v>
      </c>
      <c r="L1641">
        <v>4</v>
      </c>
      <c r="M1641" t="b">
        <v>1</v>
      </c>
      <c r="N1641" t="s">
        <v>8298</v>
      </c>
      <c r="O1641" t="s">
        <v>8323</v>
      </c>
      <c r="P1641" t="s">
        <v>8352</v>
      </c>
      <c r="Q1641">
        <f t="shared" si="151"/>
        <v>116</v>
      </c>
      <c r="R1641">
        <f t="shared" si="150"/>
        <v>7.25</v>
      </c>
      <c r="S1641" s="12">
        <f t="shared" si="152"/>
        <v>41464.106087962966</v>
      </c>
      <c r="T1641" s="12">
        <f t="shared" si="153"/>
        <v>41485.106087962966</v>
      </c>
      <c r="U1641">
        <f t="shared" si="154"/>
        <v>2013</v>
      </c>
      <c r="V1641" s="18">
        <f t="shared" si="155"/>
        <v>21</v>
      </c>
    </row>
    <row r="1642" spans="1:22" ht="45" x14ac:dyDescent="0.25">
      <c r="A1642">
        <v>2537</v>
      </c>
      <c r="B1642" s="3" t="s">
        <v>2537</v>
      </c>
      <c r="C1642" s="3" t="s">
        <v>6647</v>
      </c>
      <c r="D1642" s="6">
        <v>1000</v>
      </c>
      <c r="E1642" s="8">
        <v>1100</v>
      </c>
      <c r="F1642" t="s">
        <v>8218</v>
      </c>
      <c r="G1642" t="s">
        <v>8223</v>
      </c>
      <c r="H1642" t="s">
        <v>8245</v>
      </c>
      <c r="I1642">
        <v>1312212855</v>
      </c>
      <c r="J1642">
        <v>1307028855</v>
      </c>
      <c r="K1642" t="b">
        <v>0</v>
      </c>
      <c r="L1642">
        <v>11</v>
      </c>
      <c r="M1642" t="b">
        <v>1</v>
      </c>
      <c r="N1642" t="s">
        <v>8298</v>
      </c>
      <c r="O1642" t="s">
        <v>8323</v>
      </c>
      <c r="P1642" t="s">
        <v>8352</v>
      </c>
      <c r="Q1642">
        <f t="shared" si="151"/>
        <v>110</v>
      </c>
      <c r="R1642">
        <f t="shared" si="150"/>
        <v>100</v>
      </c>
      <c r="S1642" s="12">
        <f t="shared" si="152"/>
        <v>40696.648784722223</v>
      </c>
      <c r="T1642" s="12">
        <f t="shared" si="153"/>
        <v>40756.648784722223</v>
      </c>
      <c r="U1642">
        <f t="shared" si="154"/>
        <v>2011</v>
      </c>
      <c r="V1642" s="18">
        <f t="shared" si="155"/>
        <v>60</v>
      </c>
    </row>
    <row r="1643" spans="1:22" ht="45" x14ac:dyDescent="0.25">
      <c r="A1643">
        <v>2538</v>
      </c>
      <c r="B1643" s="3" t="s">
        <v>2538</v>
      </c>
      <c r="C1643" s="3" t="s">
        <v>6648</v>
      </c>
      <c r="D1643" s="6">
        <v>18000</v>
      </c>
      <c r="E1643" s="8">
        <v>20343.169999999998</v>
      </c>
      <c r="F1643" t="s">
        <v>8218</v>
      </c>
      <c r="G1643" t="s">
        <v>8223</v>
      </c>
      <c r="H1643" t="s">
        <v>8245</v>
      </c>
      <c r="I1643">
        <v>1361681940</v>
      </c>
      <c r="J1643">
        <v>1359029661</v>
      </c>
      <c r="K1643" t="b">
        <v>0</v>
      </c>
      <c r="L1643">
        <v>185</v>
      </c>
      <c r="M1643" t="b">
        <v>1</v>
      </c>
      <c r="N1643" t="s">
        <v>8298</v>
      </c>
      <c r="O1643" t="s">
        <v>8323</v>
      </c>
      <c r="P1643" t="s">
        <v>8352</v>
      </c>
      <c r="Q1643">
        <f t="shared" si="151"/>
        <v>113</v>
      </c>
      <c r="R1643">
        <f t="shared" si="150"/>
        <v>109.96</v>
      </c>
      <c r="S1643" s="12">
        <f t="shared" si="152"/>
        <v>41298.509965277779</v>
      </c>
      <c r="T1643" s="12">
        <f t="shared" si="153"/>
        <v>41329.207638888889</v>
      </c>
      <c r="U1643">
        <f t="shared" si="154"/>
        <v>2013</v>
      </c>
      <c r="V1643" s="18">
        <f t="shared" si="155"/>
        <v>30.697673611111114</v>
      </c>
    </row>
    <row r="1644" spans="1:22" ht="60" x14ac:dyDescent="0.25">
      <c r="A1644">
        <v>2539</v>
      </c>
      <c r="B1644" s="3" t="s">
        <v>2539</v>
      </c>
      <c r="C1644" s="3" t="s">
        <v>6649</v>
      </c>
      <c r="D1644" s="6">
        <v>10000</v>
      </c>
      <c r="E1644" s="8">
        <v>10025</v>
      </c>
      <c r="F1644" t="s">
        <v>8218</v>
      </c>
      <c r="G1644" t="s">
        <v>8223</v>
      </c>
      <c r="H1644" t="s">
        <v>8245</v>
      </c>
      <c r="I1644">
        <v>1422913152</v>
      </c>
      <c r="J1644">
        <v>1417729152</v>
      </c>
      <c r="K1644" t="b">
        <v>0</v>
      </c>
      <c r="L1644">
        <v>59</v>
      </c>
      <c r="M1644" t="b">
        <v>1</v>
      </c>
      <c r="N1644" t="s">
        <v>8298</v>
      </c>
      <c r="O1644" t="s">
        <v>8323</v>
      </c>
      <c r="P1644" t="s">
        <v>8352</v>
      </c>
      <c r="Q1644">
        <f t="shared" si="151"/>
        <v>100</v>
      </c>
      <c r="R1644">
        <f t="shared" si="150"/>
        <v>169.92</v>
      </c>
      <c r="S1644" s="12">
        <f t="shared" si="152"/>
        <v>41977.902222222227</v>
      </c>
      <c r="T1644" s="12">
        <f t="shared" si="153"/>
        <v>42037.902222222227</v>
      </c>
      <c r="U1644">
        <f t="shared" si="154"/>
        <v>2014</v>
      </c>
      <c r="V1644" s="18">
        <f t="shared" si="155"/>
        <v>60</v>
      </c>
    </row>
    <row r="1645" spans="1:22" ht="60" x14ac:dyDescent="0.25">
      <c r="A1645">
        <v>2540</v>
      </c>
      <c r="B1645" s="3" t="s">
        <v>2540</v>
      </c>
      <c r="C1645" s="3" t="s">
        <v>6650</v>
      </c>
      <c r="D1645" s="6">
        <v>2500</v>
      </c>
      <c r="E1645" s="8">
        <v>2585</v>
      </c>
      <c r="F1645" t="s">
        <v>8218</v>
      </c>
      <c r="G1645" t="s">
        <v>8223</v>
      </c>
      <c r="H1645" t="s">
        <v>8245</v>
      </c>
      <c r="I1645">
        <v>1319904721</v>
      </c>
      <c r="J1645">
        <v>1314720721</v>
      </c>
      <c r="K1645" t="b">
        <v>0</v>
      </c>
      <c r="L1645">
        <v>27</v>
      </c>
      <c r="M1645" t="b">
        <v>1</v>
      </c>
      <c r="N1645" t="s">
        <v>8298</v>
      </c>
      <c r="O1645" t="s">
        <v>8323</v>
      </c>
      <c r="P1645" t="s">
        <v>8352</v>
      </c>
      <c r="Q1645">
        <f t="shared" si="151"/>
        <v>103</v>
      </c>
      <c r="R1645">
        <f t="shared" si="150"/>
        <v>95.74</v>
      </c>
      <c r="S1645" s="12">
        <f t="shared" si="152"/>
        <v>40785.675011574072</v>
      </c>
      <c r="T1645" s="12">
        <f t="shared" si="153"/>
        <v>40845.675011574072</v>
      </c>
      <c r="U1645">
        <f t="shared" si="154"/>
        <v>2011</v>
      </c>
      <c r="V1645" s="18">
        <f t="shared" si="155"/>
        <v>60</v>
      </c>
    </row>
    <row r="1646" spans="1:22" ht="60" x14ac:dyDescent="0.25">
      <c r="A1646">
        <v>2541</v>
      </c>
      <c r="B1646" s="3" t="s">
        <v>2541</v>
      </c>
      <c r="C1646" s="3" t="s">
        <v>6651</v>
      </c>
      <c r="D1646" s="6">
        <v>3500</v>
      </c>
      <c r="E1646" s="8">
        <v>3746</v>
      </c>
      <c r="F1646" t="s">
        <v>8218</v>
      </c>
      <c r="G1646" t="s">
        <v>8224</v>
      </c>
      <c r="H1646" t="s">
        <v>8246</v>
      </c>
      <c r="I1646">
        <v>1380192418</v>
      </c>
      <c r="J1646">
        <v>1375008418</v>
      </c>
      <c r="K1646" t="b">
        <v>0</v>
      </c>
      <c r="L1646">
        <v>63</v>
      </c>
      <c r="M1646" t="b">
        <v>1</v>
      </c>
      <c r="N1646" t="s">
        <v>8298</v>
      </c>
      <c r="O1646" t="s">
        <v>8323</v>
      </c>
      <c r="P1646" t="s">
        <v>8352</v>
      </c>
      <c r="Q1646">
        <f t="shared" si="151"/>
        <v>107</v>
      </c>
      <c r="R1646">
        <f t="shared" si="150"/>
        <v>59.46</v>
      </c>
      <c r="S1646" s="12">
        <f t="shared" si="152"/>
        <v>41483.449282407404</v>
      </c>
      <c r="T1646" s="12">
        <f t="shared" si="153"/>
        <v>41543.449282407404</v>
      </c>
      <c r="U1646">
        <f t="shared" si="154"/>
        <v>2013</v>
      </c>
      <c r="V1646" s="18">
        <f t="shared" si="155"/>
        <v>60</v>
      </c>
    </row>
    <row r="1647" spans="1:22" ht="45" x14ac:dyDescent="0.25">
      <c r="A1647">
        <v>2542</v>
      </c>
      <c r="B1647" s="3" t="s">
        <v>2542</v>
      </c>
      <c r="C1647" s="3" t="s">
        <v>6652</v>
      </c>
      <c r="D1647" s="6">
        <v>700</v>
      </c>
      <c r="E1647" s="8">
        <v>725</v>
      </c>
      <c r="F1647" t="s">
        <v>8218</v>
      </c>
      <c r="G1647" t="s">
        <v>8223</v>
      </c>
      <c r="H1647" t="s">
        <v>8245</v>
      </c>
      <c r="I1647">
        <v>1380599940</v>
      </c>
      <c r="J1647">
        <v>1377252857</v>
      </c>
      <c r="K1647" t="b">
        <v>0</v>
      </c>
      <c r="L1647">
        <v>13</v>
      </c>
      <c r="M1647" t="b">
        <v>1</v>
      </c>
      <c r="N1647" t="s">
        <v>8298</v>
      </c>
      <c r="O1647" t="s">
        <v>8323</v>
      </c>
      <c r="P1647" t="s">
        <v>8352</v>
      </c>
      <c r="Q1647">
        <f t="shared" si="151"/>
        <v>104</v>
      </c>
      <c r="R1647">
        <f t="shared" si="150"/>
        <v>55.77</v>
      </c>
      <c r="S1647" s="12">
        <f t="shared" si="152"/>
        <v>41509.426585648151</v>
      </c>
      <c r="T1647" s="12">
        <f t="shared" si="153"/>
        <v>41548.165972222225</v>
      </c>
      <c r="U1647">
        <f t="shared" si="154"/>
        <v>2013</v>
      </c>
      <c r="V1647" s="18">
        <f t="shared" si="155"/>
        <v>38.739386574074075</v>
      </c>
    </row>
    <row r="1648" spans="1:22" ht="60" x14ac:dyDescent="0.25">
      <c r="A1648">
        <v>2543</v>
      </c>
      <c r="B1648" s="3" t="s">
        <v>2543</v>
      </c>
      <c r="C1648" s="3" t="s">
        <v>6653</v>
      </c>
      <c r="D1648" s="6">
        <v>250</v>
      </c>
      <c r="E1648" s="8">
        <v>391</v>
      </c>
      <c r="F1648" t="s">
        <v>8218</v>
      </c>
      <c r="G1648" t="s">
        <v>8223</v>
      </c>
      <c r="H1648" t="s">
        <v>8245</v>
      </c>
      <c r="I1648">
        <v>1293937200</v>
      </c>
      <c r="J1648">
        <v>1291257298</v>
      </c>
      <c r="K1648" t="b">
        <v>0</v>
      </c>
      <c r="L1648">
        <v>13</v>
      </c>
      <c r="M1648" t="b">
        <v>1</v>
      </c>
      <c r="N1648" t="s">
        <v>8298</v>
      </c>
      <c r="O1648" t="s">
        <v>8323</v>
      </c>
      <c r="P1648" t="s">
        <v>8352</v>
      </c>
      <c r="Q1648">
        <f t="shared" si="151"/>
        <v>156</v>
      </c>
      <c r="R1648">
        <f t="shared" si="150"/>
        <v>30.08</v>
      </c>
      <c r="S1648" s="12">
        <f t="shared" si="152"/>
        <v>40514.107615740737</v>
      </c>
      <c r="T1648" s="12">
        <f t="shared" si="153"/>
        <v>40545.125</v>
      </c>
      <c r="U1648">
        <f t="shared" si="154"/>
        <v>2010</v>
      </c>
      <c r="V1648" s="18">
        <f t="shared" si="155"/>
        <v>31.017384259259259</v>
      </c>
    </row>
    <row r="1649" spans="1:22" ht="45" x14ac:dyDescent="0.25">
      <c r="A1649">
        <v>2544</v>
      </c>
      <c r="B1649" s="3" t="s">
        <v>2544</v>
      </c>
      <c r="C1649" s="3" t="s">
        <v>6654</v>
      </c>
      <c r="D1649" s="6">
        <v>5000</v>
      </c>
      <c r="E1649" s="8">
        <v>5041</v>
      </c>
      <c r="F1649" t="s">
        <v>8218</v>
      </c>
      <c r="G1649" t="s">
        <v>8223</v>
      </c>
      <c r="H1649" t="s">
        <v>8245</v>
      </c>
      <c r="I1649">
        <v>1341750569</v>
      </c>
      <c r="J1649">
        <v>1339158569</v>
      </c>
      <c r="K1649" t="b">
        <v>0</v>
      </c>
      <c r="L1649">
        <v>57</v>
      </c>
      <c r="M1649" t="b">
        <v>1</v>
      </c>
      <c r="N1649" t="s">
        <v>8298</v>
      </c>
      <c r="O1649" t="s">
        <v>8323</v>
      </c>
      <c r="P1649" t="s">
        <v>8352</v>
      </c>
      <c r="Q1649">
        <f t="shared" si="151"/>
        <v>101</v>
      </c>
      <c r="R1649">
        <f t="shared" si="150"/>
        <v>88.44</v>
      </c>
      <c r="S1649" s="12">
        <f t="shared" si="152"/>
        <v>41068.520474537036</v>
      </c>
      <c r="T1649" s="12">
        <f t="shared" si="153"/>
        <v>41098.520474537036</v>
      </c>
      <c r="U1649">
        <f t="shared" si="154"/>
        <v>2012</v>
      </c>
      <c r="V1649" s="18">
        <f t="shared" si="155"/>
        <v>30</v>
      </c>
    </row>
    <row r="1650" spans="1:22" ht="45" x14ac:dyDescent="0.25">
      <c r="A1650">
        <v>2545</v>
      </c>
      <c r="B1650" s="3" t="s">
        <v>2545</v>
      </c>
      <c r="C1650" s="3" t="s">
        <v>6655</v>
      </c>
      <c r="D1650" s="6">
        <v>2000</v>
      </c>
      <c r="E1650" s="8">
        <v>3906</v>
      </c>
      <c r="F1650" t="s">
        <v>8218</v>
      </c>
      <c r="G1650" t="s">
        <v>8223</v>
      </c>
      <c r="H1650" t="s">
        <v>8245</v>
      </c>
      <c r="I1650">
        <v>1424997000</v>
      </c>
      <c r="J1650">
        <v>1421983138</v>
      </c>
      <c r="K1650" t="b">
        <v>0</v>
      </c>
      <c r="L1650">
        <v>61</v>
      </c>
      <c r="M1650" t="b">
        <v>1</v>
      </c>
      <c r="N1650" t="s">
        <v>8298</v>
      </c>
      <c r="O1650" t="s">
        <v>8323</v>
      </c>
      <c r="P1650" t="s">
        <v>8352</v>
      </c>
      <c r="Q1650">
        <f t="shared" si="151"/>
        <v>195</v>
      </c>
      <c r="R1650">
        <f t="shared" si="150"/>
        <v>64.03</v>
      </c>
      <c r="S1650" s="12">
        <f t="shared" si="152"/>
        <v>42027.13817129629</v>
      </c>
      <c r="T1650" s="12">
        <f t="shared" si="153"/>
        <v>42062.020833333328</v>
      </c>
      <c r="U1650">
        <f t="shared" si="154"/>
        <v>2015</v>
      </c>
      <c r="V1650" s="18">
        <f t="shared" si="155"/>
        <v>34.882662037037036</v>
      </c>
    </row>
    <row r="1651" spans="1:22" ht="45" x14ac:dyDescent="0.25">
      <c r="A1651">
        <v>2546</v>
      </c>
      <c r="B1651" s="3" t="s">
        <v>2546</v>
      </c>
      <c r="C1651" s="3" t="s">
        <v>6656</v>
      </c>
      <c r="D1651" s="6">
        <v>3500</v>
      </c>
      <c r="E1651" s="8">
        <v>3910</v>
      </c>
      <c r="F1651" t="s">
        <v>8218</v>
      </c>
      <c r="G1651" t="s">
        <v>8223</v>
      </c>
      <c r="H1651" t="s">
        <v>8245</v>
      </c>
      <c r="I1651">
        <v>1380949200</v>
      </c>
      <c r="J1651">
        <v>1378586179</v>
      </c>
      <c r="K1651" t="b">
        <v>0</v>
      </c>
      <c r="L1651">
        <v>65</v>
      </c>
      <c r="M1651" t="b">
        <v>1</v>
      </c>
      <c r="N1651" t="s">
        <v>8298</v>
      </c>
      <c r="O1651" t="s">
        <v>8323</v>
      </c>
      <c r="P1651" t="s">
        <v>8352</v>
      </c>
      <c r="Q1651">
        <f t="shared" si="151"/>
        <v>112</v>
      </c>
      <c r="R1651">
        <f t="shared" si="150"/>
        <v>60.15</v>
      </c>
      <c r="S1651" s="12">
        <f t="shared" si="152"/>
        <v>41524.858553240738</v>
      </c>
      <c r="T1651" s="12">
        <f t="shared" si="153"/>
        <v>41552.208333333336</v>
      </c>
      <c r="U1651">
        <f t="shared" si="154"/>
        <v>2013</v>
      </c>
      <c r="V1651" s="18">
        <f t="shared" si="155"/>
        <v>27.349780092592592</v>
      </c>
    </row>
    <row r="1652" spans="1:22" ht="60" x14ac:dyDescent="0.25">
      <c r="A1652">
        <v>2547</v>
      </c>
      <c r="B1652" s="3" t="s">
        <v>2547</v>
      </c>
      <c r="C1652" s="3" t="s">
        <v>6657</v>
      </c>
      <c r="D1652" s="6">
        <v>5500</v>
      </c>
      <c r="E1652" s="8">
        <v>6592</v>
      </c>
      <c r="F1652" t="s">
        <v>8218</v>
      </c>
      <c r="G1652" t="s">
        <v>8223</v>
      </c>
      <c r="H1652" t="s">
        <v>8245</v>
      </c>
      <c r="I1652">
        <v>1333560803</v>
      </c>
      <c r="J1652">
        <v>1330972403</v>
      </c>
      <c r="K1652" t="b">
        <v>0</v>
      </c>
      <c r="L1652">
        <v>134</v>
      </c>
      <c r="M1652" t="b">
        <v>1</v>
      </c>
      <c r="N1652" t="s">
        <v>8298</v>
      </c>
      <c r="O1652" t="s">
        <v>8323</v>
      </c>
      <c r="P1652" t="s">
        <v>8352</v>
      </c>
      <c r="Q1652">
        <f t="shared" si="151"/>
        <v>120</v>
      </c>
      <c r="R1652">
        <f t="shared" si="150"/>
        <v>49.19</v>
      </c>
      <c r="S1652" s="12">
        <f t="shared" si="152"/>
        <v>40973.773182870369</v>
      </c>
      <c r="T1652" s="12">
        <f t="shared" si="153"/>
        <v>41003.731516203705</v>
      </c>
      <c r="U1652">
        <f t="shared" si="154"/>
        <v>2012</v>
      </c>
      <c r="V1652" s="18">
        <f t="shared" si="155"/>
        <v>29.958333333333332</v>
      </c>
    </row>
    <row r="1653" spans="1:22" ht="60" x14ac:dyDescent="0.25">
      <c r="A1653">
        <v>2548</v>
      </c>
      <c r="B1653" s="3" t="s">
        <v>2548</v>
      </c>
      <c r="C1653" s="3" t="s">
        <v>6658</v>
      </c>
      <c r="D1653" s="6">
        <v>6000</v>
      </c>
      <c r="E1653" s="8">
        <v>6111</v>
      </c>
      <c r="F1653" t="s">
        <v>8218</v>
      </c>
      <c r="G1653" t="s">
        <v>8229</v>
      </c>
      <c r="H1653" t="s">
        <v>8248</v>
      </c>
      <c r="I1653">
        <v>1475209620</v>
      </c>
      <c r="J1653">
        <v>1473087637</v>
      </c>
      <c r="K1653" t="b">
        <v>0</v>
      </c>
      <c r="L1653">
        <v>37</v>
      </c>
      <c r="M1653" t="b">
        <v>1</v>
      </c>
      <c r="N1653" t="s">
        <v>8298</v>
      </c>
      <c r="O1653" t="s">
        <v>8323</v>
      </c>
      <c r="P1653" t="s">
        <v>8352</v>
      </c>
      <c r="Q1653">
        <f t="shared" si="151"/>
        <v>102</v>
      </c>
      <c r="R1653">
        <f t="shared" si="150"/>
        <v>165.16</v>
      </c>
      <c r="S1653" s="12">
        <f t="shared" si="152"/>
        <v>42618.625428240746</v>
      </c>
      <c r="T1653" s="12">
        <f t="shared" si="153"/>
        <v>42643.185416666667</v>
      </c>
      <c r="U1653">
        <f t="shared" si="154"/>
        <v>2016</v>
      </c>
      <c r="V1653" s="18">
        <f t="shared" si="155"/>
        <v>24.559988425925923</v>
      </c>
    </row>
    <row r="1654" spans="1:22" ht="45" x14ac:dyDescent="0.25">
      <c r="A1654">
        <v>2549</v>
      </c>
      <c r="B1654" s="3" t="s">
        <v>2549</v>
      </c>
      <c r="C1654" s="3" t="s">
        <v>6659</v>
      </c>
      <c r="D1654" s="6">
        <v>1570</v>
      </c>
      <c r="E1654" s="8">
        <v>1614</v>
      </c>
      <c r="F1654" t="s">
        <v>8218</v>
      </c>
      <c r="G1654" t="s">
        <v>8224</v>
      </c>
      <c r="H1654" t="s">
        <v>8246</v>
      </c>
      <c r="I1654">
        <v>1370019600</v>
      </c>
      <c r="J1654">
        <v>1366999870</v>
      </c>
      <c r="K1654" t="b">
        <v>0</v>
      </c>
      <c r="L1654">
        <v>37</v>
      </c>
      <c r="M1654" t="b">
        <v>1</v>
      </c>
      <c r="N1654" t="s">
        <v>8298</v>
      </c>
      <c r="O1654" t="s">
        <v>8323</v>
      </c>
      <c r="P1654" t="s">
        <v>8352</v>
      </c>
      <c r="Q1654">
        <f t="shared" si="151"/>
        <v>103</v>
      </c>
      <c r="R1654">
        <f t="shared" si="150"/>
        <v>43.62</v>
      </c>
      <c r="S1654" s="12">
        <f t="shared" si="152"/>
        <v>41390.757754629631</v>
      </c>
      <c r="T1654" s="12">
        <f t="shared" si="153"/>
        <v>41425.708333333336</v>
      </c>
      <c r="U1654">
        <f t="shared" si="154"/>
        <v>2013</v>
      </c>
      <c r="V1654" s="18">
        <f t="shared" si="155"/>
        <v>34.950578703703705</v>
      </c>
    </row>
    <row r="1655" spans="1:22" ht="60" x14ac:dyDescent="0.25">
      <c r="A1655">
        <v>2550</v>
      </c>
      <c r="B1655" s="3" t="s">
        <v>2550</v>
      </c>
      <c r="C1655" s="3" t="s">
        <v>6660</v>
      </c>
      <c r="D1655" s="6">
        <v>6500</v>
      </c>
      <c r="E1655" s="8">
        <v>6555</v>
      </c>
      <c r="F1655" t="s">
        <v>8218</v>
      </c>
      <c r="G1655" t="s">
        <v>8223</v>
      </c>
      <c r="H1655" t="s">
        <v>8245</v>
      </c>
      <c r="I1655">
        <v>1444276740</v>
      </c>
      <c r="J1655">
        <v>1439392406</v>
      </c>
      <c r="K1655" t="b">
        <v>0</v>
      </c>
      <c r="L1655">
        <v>150</v>
      </c>
      <c r="M1655" t="b">
        <v>1</v>
      </c>
      <c r="N1655" t="s">
        <v>8298</v>
      </c>
      <c r="O1655" t="s">
        <v>8323</v>
      </c>
      <c r="P1655" t="s">
        <v>8352</v>
      </c>
      <c r="Q1655">
        <f t="shared" si="151"/>
        <v>101</v>
      </c>
      <c r="R1655">
        <f t="shared" si="150"/>
        <v>43.7</v>
      </c>
      <c r="S1655" s="12">
        <f t="shared" si="152"/>
        <v>42228.634328703702</v>
      </c>
      <c r="T1655" s="12">
        <f t="shared" si="153"/>
        <v>42285.165972222225</v>
      </c>
      <c r="U1655">
        <f t="shared" si="154"/>
        <v>2015</v>
      </c>
      <c r="V1655" s="18">
        <f t="shared" si="155"/>
        <v>56.531643518518514</v>
      </c>
    </row>
    <row r="1656" spans="1:22" ht="45" x14ac:dyDescent="0.25">
      <c r="A1656">
        <v>2551</v>
      </c>
      <c r="B1656" s="3" t="s">
        <v>2551</v>
      </c>
      <c r="C1656" s="3" t="s">
        <v>6661</v>
      </c>
      <c r="D1656" s="6">
        <v>3675</v>
      </c>
      <c r="E1656" s="8">
        <v>3775.5</v>
      </c>
      <c r="F1656" t="s">
        <v>8218</v>
      </c>
      <c r="G1656" t="s">
        <v>8223</v>
      </c>
      <c r="H1656" t="s">
        <v>8245</v>
      </c>
      <c r="I1656">
        <v>1332362880</v>
      </c>
      <c r="J1656">
        <v>1329890585</v>
      </c>
      <c r="K1656" t="b">
        <v>0</v>
      </c>
      <c r="L1656">
        <v>56</v>
      </c>
      <c r="M1656" t="b">
        <v>1</v>
      </c>
      <c r="N1656" t="s">
        <v>8298</v>
      </c>
      <c r="O1656" t="s">
        <v>8323</v>
      </c>
      <c r="P1656" t="s">
        <v>8352</v>
      </c>
      <c r="Q1656">
        <f t="shared" si="151"/>
        <v>103</v>
      </c>
      <c r="R1656">
        <f t="shared" si="150"/>
        <v>67.42</v>
      </c>
      <c r="S1656" s="12">
        <f t="shared" si="152"/>
        <v>40961.252141203702</v>
      </c>
      <c r="T1656" s="12">
        <f t="shared" si="153"/>
        <v>40989.866666666669</v>
      </c>
      <c r="U1656">
        <f t="shared" si="154"/>
        <v>2012</v>
      </c>
      <c r="V1656" s="18">
        <f t="shared" si="155"/>
        <v>28.614525462962959</v>
      </c>
    </row>
    <row r="1657" spans="1:22" ht="60" x14ac:dyDescent="0.25">
      <c r="A1657">
        <v>2552</v>
      </c>
      <c r="B1657" s="3" t="s">
        <v>2552</v>
      </c>
      <c r="C1657" s="3" t="s">
        <v>6662</v>
      </c>
      <c r="D1657" s="6">
        <v>3000</v>
      </c>
      <c r="E1657" s="8">
        <v>3195</v>
      </c>
      <c r="F1657" t="s">
        <v>8218</v>
      </c>
      <c r="G1657" t="s">
        <v>8223</v>
      </c>
      <c r="H1657" t="s">
        <v>8245</v>
      </c>
      <c r="I1657">
        <v>1488741981</v>
      </c>
      <c r="J1657">
        <v>1486149981</v>
      </c>
      <c r="K1657" t="b">
        <v>0</v>
      </c>
      <c r="L1657">
        <v>18</v>
      </c>
      <c r="M1657" t="b">
        <v>1</v>
      </c>
      <c r="N1657" t="s">
        <v>8298</v>
      </c>
      <c r="O1657" t="s">
        <v>8323</v>
      </c>
      <c r="P1657" t="s">
        <v>8352</v>
      </c>
      <c r="Q1657">
        <f t="shared" si="151"/>
        <v>107</v>
      </c>
      <c r="R1657">
        <f t="shared" si="150"/>
        <v>177.5</v>
      </c>
      <c r="S1657" s="12">
        <f t="shared" si="152"/>
        <v>42769.809965277775</v>
      </c>
      <c r="T1657" s="12">
        <f t="shared" si="153"/>
        <v>42799.809965277775</v>
      </c>
      <c r="U1657">
        <f t="shared" si="154"/>
        <v>2017</v>
      </c>
      <c r="V1657" s="18">
        <f t="shared" si="155"/>
        <v>30</v>
      </c>
    </row>
    <row r="1658" spans="1:22" ht="45" x14ac:dyDescent="0.25">
      <c r="A1658">
        <v>2553</v>
      </c>
      <c r="B1658" s="3" t="s">
        <v>2553</v>
      </c>
      <c r="C1658" s="3" t="s">
        <v>6663</v>
      </c>
      <c r="D1658" s="6">
        <v>1500</v>
      </c>
      <c r="E1658" s="8">
        <v>2333</v>
      </c>
      <c r="F1658" t="s">
        <v>8218</v>
      </c>
      <c r="G1658" t="s">
        <v>8223</v>
      </c>
      <c r="H1658" t="s">
        <v>8245</v>
      </c>
      <c r="I1658">
        <v>1348202807</v>
      </c>
      <c r="J1658">
        <v>1343018807</v>
      </c>
      <c r="K1658" t="b">
        <v>0</v>
      </c>
      <c r="L1658">
        <v>60</v>
      </c>
      <c r="M1658" t="b">
        <v>1</v>
      </c>
      <c r="N1658" t="s">
        <v>8298</v>
      </c>
      <c r="O1658" t="s">
        <v>8323</v>
      </c>
      <c r="P1658" t="s">
        <v>8352</v>
      </c>
      <c r="Q1658">
        <f t="shared" si="151"/>
        <v>156</v>
      </c>
      <c r="R1658">
        <f t="shared" si="150"/>
        <v>38.880000000000003</v>
      </c>
      <c r="S1658" s="12">
        <f t="shared" si="152"/>
        <v>41113.199155092596</v>
      </c>
      <c r="T1658" s="12">
        <f t="shared" si="153"/>
        <v>41173.199155092596</v>
      </c>
      <c r="U1658">
        <f t="shared" si="154"/>
        <v>2012</v>
      </c>
      <c r="V1658" s="18">
        <f t="shared" si="155"/>
        <v>60</v>
      </c>
    </row>
    <row r="1659" spans="1:22" ht="60" x14ac:dyDescent="0.25">
      <c r="A1659">
        <v>2554</v>
      </c>
      <c r="B1659" s="3" t="s">
        <v>2554</v>
      </c>
      <c r="C1659" s="3" t="s">
        <v>6664</v>
      </c>
      <c r="D1659" s="6">
        <v>3000</v>
      </c>
      <c r="E1659" s="8">
        <v>3684</v>
      </c>
      <c r="F1659" t="s">
        <v>8218</v>
      </c>
      <c r="G1659" t="s">
        <v>8223</v>
      </c>
      <c r="H1659" t="s">
        <v>8245</v>
      </c>
      <c r="I1659">
        <v>1433131140</v>
      </c>
      <c r="J1659">
        <v>1430445163</v>
      </c>
      <c r="K1659" t="b">
        <v>0</v>
      </c>
      <c r="L1659">
        <v>67</v>
      </c>
      <c r="M1659" t="b">
        <v>1</v>
      </c>
      <c r="N1659" t="s">
        <v>8298</v>
      </c>
      <c r="O1659" t="s">
        <v>8323</v>
      </c>
      <c r="P1659" t="s">
        <v>8352</v>
      </c>
      <c r="Q1659">
        <f t="shared" si="151"/>
        <v>123</v>
      </c>
      <c r="R1659">
        <f t="shared" si="150"/>
        <v>54.99</v>
      </c>
      <c r="S1659" s="12">
        <f t="shared" si="152"/>
        <v>42125.078275462962</v>
      </c>
      <c r="T1659" s="12">
        <f t="shared" si="153"/>
        <v>42156.165972222225</v>
      </c>
      <c r="U1659">
        <f t="shared" si="154"/>
        <v>2015</v>
      </c>
      <c r="V1659" s="18">
        <f t="shared" si="155"/>
        <v>31.087696759259259</v>
      </c>
    </row>
    <row r="1660" spans="1:22" ht="60" x14ac:dyDescent="0.25">
      <c r="A1660">
        <v>2555</v>
      </c>
      <c r="B1660" s="3" t="s">
        <v>2555</v>
      </c>
      <c r="C1660" s="3" t="s">
        <v>6665</v>
      </c>
      <c r="D1660" s="6">
        <v>2000</v>
      </c>
      <c r="E1660" s="8">
        <v>2147</v>
      </c>
      <c r="F1660" t="s">
        <v>8218</v>
      </c>
      <c r="G1660" t="s">
        <v>8223</v>
      </c>
      <c r="H1660" t="s">
        <v>8245</v>
      </c>
      <c r="I1660">
        <v>1338219793</v>
      </c>
      <c r="J1660">
        <v>1335541393</v>
      </c>
      <c r="K1660" t="b">
        <v>0</v>
      </c>
      <c r="L1660">
        <v>35</v>
      </c>
      <c r="M1660" t="b">
        <v>1</v>
      </c>
      <c r="N1660" t="s">
        <v>8298</v>
      </c>
      <c r="O1660" t="s">
        <v>8323</v>
      </c>
      <c r="P1660" t="s">
        <v>8352</v>
      </c>
      <c r="Q1660">
        <f t="shared" si="151"/>
        <v>107</v>
      </c>
      <c r="R1660">
        <f t="shared" si="150"/>
        <v>61.34</v>
      </c>
      <c r="S1660" s="12">
        <f t="shared" si="152"/>
        <v>41026.655011574076</v>
      </c>
      <c r="T1660" s="12">
        <f t="shared" si="153"/>
        <v>41057.655011574076</v>
      </c>
      <c r="U1660">
        <f t="shared" si="154"/>
        <v>2012</v>
      </c>
      <c r="V1660" s="18">
        <f t="shared" si="155"/>
        <v>31</v>
      </c>
    </row>
    <row r="1661" spans="1:22" ht="60" x14ac:dyDescent="0.25">
      <c r="A1661">
        <v>2556</v>
      </c>
      <c r="B1661" s="3" t="s">
        <v>2556</v>
      </c>
      <c r="C1661" s="3" t="s">
        <v>6666</v>
      </c>
      <c r="D1661" s="6">
        <v>745</v>
      </c>
      <c r="E1661" s="8">
        <v>786</v>
      </c>
      <c r="F1661" t="s">
        <v>8218</v>
      </c>
      <c r="G1661" t="s">
        <v>8223</v>
      </c>
      <c r="H1661" t="s">
        <v>8245</v>
      </c>
      <c r="I1661">
        <v>1356392857</v>
      </c>
      <c r="J1661">
        <v>1352504857</v>
      </c>
      <c r="K1661" t="b">
        <v>0</v>
      </c>
      <c r="L1661">
        <v>34</v>
      </c>
      <c r="M1661" t="b">
        <v>1</v>
      </c>
      <c r="N1661" t="s">
        <v>8298</v>
      </c>
      <c r="O1661" t="s">
        <v>8323</v>
      </c>
      <c r="P1661" t="s">
        <v>8352</v>
      </c>
      <c r="Q1661">
        <f t="shared" si="151"/>
        <v>106</v>
      </c>
      <c r="R1661">
        <f t="shared" si="150"/>
        <v>23.12</v>
      </c>
      <c r="S1661" s="12">
        <f t="shared" si="152"/>
        <v>41222.991400462961</v>
      </c>
      <c r="T1661" s="12">
        <f t="shared" si="153"/>
        <v>41267.991400462961</v>
      </c>
      <c r="U1661">
        <f t="shared" si="154"/>
        <v>2012</v>
      </c>
      <c r="V1661" s="18">
        <f t="shared" si="155"/>
        <v>45</v>
      </c>
    </row>
    <row r="1662" spans="1:22" ht="30" x14ac:dyDescent="0.25">
      <c r="A1662">
        <v>2557</v>
      </c>
      <c r="B1662" s="3" t="s">
        <v>2557</v>
      </c>
      <c r="C1662" s="3" t="s">
        <v>6667</v>
      </c>
      <c r="D1662" s="6">
        <v>900</v>
      </c>
      <c r="E1662" s="8">
        <v>1066</v>
      </c>
      <c r="F1662" t="s">
        <v>8218</v>
      </c>
      <c r="G1662" t="s">
        <v>8224</v>
      </c>
      <c r="H1662" t="s">
        <v>8246</v>
      </c>
      <c r="I1662">
        <v>1400176386</v>
      </c>
      <c r="J1662">
        <v>1397584386</v>
      </c>
      <c r="K1662" t="b">
        <v>0</v>
      </c>
      <c r="L1662">
        <v>36</v>
      </c>
      <c r="M1662" t="b">
        <v>1</v>
      </c>
      <c r="N1662" t="s">
        <v>8298</v>
      </c>
      <c r="O1662" t="s">
        <v>8323</v>
      </c>
      <c r="P1662" t="s">
        <v>8352</v>
      </c>
      <c r="Q1662">
        <f t="shared" si="151"/>
        <v>118</v>
      </c>
      <c r="R1662">
        <f t="shared" si="150"/>
        <v>29.61</v>
      </c>
      <c r="S1662" s="12">
        <f t="shared" si="152"/>
        <v>41744.745208333334</v>
      </c>
      <c r="T1662" s="12">
        <f t="shared" si="153"/>
        <v>41774.745208333334</v>
      </c>
      <c r="U1662">
        <f t="shared" si="154"/>
        <v>2014</v>
      </c>
      <c r="V1662" s="18">
        <f t="shared" si="155"/>
        <v>30</v>
      </c>
    </row>
    <row r="1663" spans="1:22" ht="45" x14ac:dyDescent="0.25">
      <c r="A1663">
        <v>2558</v>
      </c>
      <c r="B1663" s="3" t="s">
        <v>2558</v>
      </c>
      <c r="C1663" s="3" t="s">
        <v>6668</v>
      </c>
      <c r="D1663" s="6">
        <v>1250</v>
      </c>
      <c r="E1663" s="8">
        <v>1361</v>
      </c>
      <c r="F1663" t="s">
        <v>8218</v>
      </c>
      <c r="G1663" t="s">
        <v>8225</v>
      </c>
      <c r="H1663" t="s">
        <v>8247</v>
      </c>
      <c r="I1663">
        <v>1430488740</v>
      </c>
      <c r="J1663">
        <v>1427747906</v>
      </c>
      <c r="K1663" t="b">
        <v>0</v>
      </c>
      <c r="L1663">
        <v>18</v>
      </c>
      <c r="M1663" t="b">
        <v>1</v>
      </c>
      <c r="N1663" t="s">
        <v>8298</v>
      </c>
      <c r="O1663" t="s">
        <v>8323</v>
      </c>
      <c r="P1663" t="s">
        <v>8352</v>
      </c>
      <c r="Q1663">
        <f t="shared" si="151"/>
        <v>109</v>
      </c>
      <c r="R1663">
        <f t="shared" si="150"/>
        <v>75.61</v>
      </c>
      <c r="S1663" s="12">
        <f t="shared" si="152"/>
        <v>42093.860023148154</v>
      </c>
      <c r="T1663" s="12">
        <f t="shared" si="153"/>
        <v>42125.582638888889</v>
      </c>
      <c r="U1663">
        <f t="shared" si="154"/>
        <v>2015</v>
      </c>
      <c r="V1663" s="18">
        <f t="shared" si="155"/>
        <v>31.722615740740739</v>
      </c>
    </row>
    <row r="1664" spans="1:22" ht="60" x14ac:dyDescent="0.25">
      <c r="A1664">
        <v>2559</v>
      </c>
      <c r="B1664" s="3" t="s">
        <v>2559</v>
      </c>
      <c r="C1664" s="3" t="s">
        <v>6669</v>
      </c>
      <c r="D1664" s="6">
        <v>800</v>
      </c>
      <c r="E1664" s="8">
        <v>890</v>
      </c>
      <c r="F1664" t="s">
        <v>8218</v>
      </c>
      <c r="G1664" t="s">
        <v>8223</v>
      </c>
      <c r="H1664" t="s">
        <v>8245</v>
      </c>
      <c r="I1664">
        <v>1321385820</v>
      </c>
      <c r="J1664">
        <v>1318539484</v>
      </c>
      <c r="K1664" t="b">
        <v>0</v>
      </c>
      <c r="L1664">
        <v>25</v>
      </c>
      <c r="M1664" t="b">
        <v>1</v>
      </c>
      <c r="N1664" t="s">
        <v>8298</v>
      </c>
      <c r="O1664" t="s">
        <v>8323</v>
      </c>
      <c r="P1664" t="s">
        <v>8352</v>
      </c>
      <c r="Q1664">
        <f t="shared" si="151"/>
        <v>111</v>
      </c>
      <c r="R1664">
        <f t="shared" si="150"/>
        <v>35.6</v>
      </c>
      <c r="S1664" s="12">
        <f t="shared" si="152"/>
        <v>40829.873657407406</v>
      </c>
      <c r="T1664" s="12">
        <f t="shared" si="153"/>
        <v>40862.817361111112</v>
      </c>
      <c r="U1664">
        <f t="shared" si="154"/>
        <v>2011</v>
      </c>
      <c r="V1664" s="18">
        <f t="shared" si="155"/>
        <v>32.943703703703704</v>
      </c>
    </row>
    <row r="1665" spans="1:22" ht="60" x14ac:dyDescent="0.25">
      <c r="A1665">
        <v>2560</v>
      </c>
      <c r="B1665" s="3" t="s">
        <v>2560</v>
      </c>
      <c r="C1665" s="3" t="s">
        <v>6670</v>
      </c>
      <c r="D1665" s="6">
        <v>3000</v>
      </c>
      <c r="E1665" s="8">
        <v>3003</v>
      </c>
      <c r="F1665" t="s">
        <v>8218</v>
      </c>
      <c r="G1665" t="s">
        <v>8224</v>
      </c>
      <c r="H1665" t="s">
        <v>8246</v>
      </c>
      <c r="I1665">
        <v>1425682174</v>
      </c>
      <c r="J1665">
        <v>1423090174</v>
      </c>
      <c r="K1665" t="b">
        <v>0</v>
      </c>
      <c r="L1665">
        <v>21</v>
      </c>
      <c r="M1665" t="b">
        <v>1</v>
      </c>
      <c r="N1665" t="s">
        <v>8298</v>
      </c>
      <c r="O1665" t="s">
        <v>8323</v>
      </c>
      <c r="P1665" t="s">
        <v>8352</v>
      </c>
      <c r="Q1665">
        <f t="shared" si="151"/>
        <v>100</v>
      </c>
      <c r="R1665">
        <f t="shared" si="150"/>
        <v>143</v>
      </c>
      <c r="S1665" s="12">
        <f t="shared" si="152"/>
        <v>42039.951087962967</v>
      </c>
      <c r="T1665" s="12">
        <f t="shared" si="153"/>
        <v>42069.951087962967</v>
      </c>
      <c r="U1665">
        <f t="shared" si="154"/>
        <v>2015</v>
      </c>
      <c r="V1665" s="18">
        <f t="shared" si="155"/>
        <v>30</v>
      </c>
    </row>
    <row r="1666" spans="1:22" ht="60" x14ac:dyDescent="0.25">
      <c r="A1666">
        <v>1184</v>
      </c>
      <c r="B1666" s="3" t="s">
        <v>1185</v>
      </c>
      <c r="C1666" s="3" t="s">
        <v>5294</v>
      </c>
      <c r="D1666" s="6">
        <v>22000</v>
      </c>
      <c r="E1666" s="8">
        <v>23086</v>
      </c>
      <c r="F1666" t="s">
        <v>8218</v>
      </c>
      <c r="G1666" t="s">
        <v>8224</v>
      </c>
      <c r="H1666" t="s">
        <v>8246</v>
      </c>
      <c r="I1666">
        <v>1486391011</v>
      </c>
      <c r="J1666">
        <v>1483712611</v>
      </c>
      <c r="K1666" t="b">
        <v>0</v>
      </c>
      <c r="L1666">
        <v>375</v>
      </c>
      <c r="M1666" t="b">
        <v>1</v>
      </c>
      <c r="N1666" t="s">
        <v>8283</v>
      </c>
      <c r="O1666" t="s">
        <v>8336</v>
      </c>
      <c r="P1666" t="s">
        <v>8337</v>
      </c>
      <c r="Q1666">
        <f t="shared" si="151"/>
        <v>105</v>
      </c>
      <c r="R1666">
        <f t="shared" ref="R1666:R1729" si="156">IFERROR(ROUND(E1666/L1666,2),0)</f>
        <v>61.56</v>
      </c>
      <c r="S1666" s="12">
        <f t="shared" si="152"/>
        <v>42741.599664351852</v>
      </c>
      <c r="T1666" s="12">
        <f t="shared" si="153"/>
        <v>42772.599664351852</v>
      </c>
      <c r="U1666">
        <f t="shared" si="154"/>
        <v>2017</v>
      </c>
      <c r="V1666" s="18">
        <f t="shared" si="155"/>
        <v>31</v>
      </c>
    </row>
    <row r="1667" spans="1:22" ht="60" x14ac:dyDescent="0.25">
      <c r="A1667">
        <v>1185</v>
      </c>
      <c r="B1667" s="3" t="s">
        <v>1186</v>
      </c>
      <c r="C1667" s="3" t="s">
        <v>5295</v>
      </c>
      <c r="D1667" s="6">
        <v>12500</v>
      </c>
      <c r="E1667" s="8">
        <v>13180</v>
      </c>
      <c r="F1667" t="s">
        <v>8218</v>
      </c>
      <c r="G1667" t="s">
        <v>8223</v>
      </c>
      <c r="H1667" t="s">
        <v>8245</v>
      </c>
      <c r="I1667">
        <v>1433736000</v>
      </c>
      <c r="J1667">
        <v>1430945149</v>
      </c>
      <c r="K1667" t="b">
        <v>0</v>
      </c>
      <c r="L1667">
        <v>111</v>
      </c>
      <c r="M1667" t="b">
        <v>1</v>
      </c>
      <c r="N1667" t="s">
        <v>8283</v>
      </c>
      <c r="O1667" t="s">
        <v>8336</v>
      </c>
      <c r="P1667" t="s">
        <v>8337</v>
      </c>
      <c r="Q1667">
        <f t="shared" ref="Q1667:Q1730" si="157">ROUND(E1667/D1667*100,0)</f>
        <v>105</v>
      </c>
      <c r="R1667">
        <f t="shared" si="156"/>
        <v>118.74</v>
      </c>
      <c r="S1667" s="12">
        <f t="shared" ref="S1667:S1730" si="158">(((J1667/60)/60)/24)+DATE(1970,1,1)</f>
        <v>42130.865150462967</v>
      </c>
      <c r="T1667" s="12">
        <f t="shared" ref="T1667:T1730" si="159">(((I1667/60)/60)/24)+DATE(1970,1,1)</f>
        <v>42163.166666666672</v>
      </c>
      <c r="U1667">
        <f t="shared" ref="U1667:U1730" si="160">YEAR(S1667)</f>
        <v>2015</v>
      </c>
      <c r="V1667" s="18">
        <f t="shared" ref="V1667:V1730" si="161">(I1667-J1667)/60/60/24</f>
        <v>32.301516203703706</v>
      </c>
    </row>
    <row r="1668" spans="1:22" ht="60" x14ac:dyDescent="0.25">
      <c r="A1668">
        <v>1186</v>
      </c>
      <c r="B1668" s="3" t="s">
        <v>1187</v>
      </c>
      <c r="C1668" s="3" t="s">
        <v>5296</v>
      </c>
      <c r="D1668" s="6">
        <v>7500</v>
      </c>
      <c r="E1668" s="8">
        <v>8005</v>
      </c>
      <c r="F1668" t="s">
        <v>8218</v>
      </c>
      <c r="G1668" t="s">
        <v>8224</v>
      </c>
      <c r="H1668" t="s">
        <v>8246</v>
      </c>
      <c r="I1668">
        <v>1433198520</v>
      </c>
      <c r="J1668">
        <v>1430340195</v>
      </c>
      <c r="K1668" t="b">
        <v>0</v>
      </c>
      <c r="L1668">
        <v>123</v>
      </c>
      <c r="M1668" t="b">
        <v>1</v>
      </c>
      <c r="N1668" t="s">
        <v>8283</v>
      </c>
      <c r="O1668" t="s">
        <v>8336</v>
      </c>
      <c r="P1668" t="s">
        <v>8337</v>
      </c>
      <c r="Q1668">
        <f t="shared" si="157"/>
        <v>107</v>
      </c>
      <c r="R1668">
        <f t="shared" si="156"/>
        <v>65.08</v>
      </c>
      <c r="S1668" s="12">
        <f t="shared" si="158"/>
        <v>42123.86336805555</v>
      </c>
      <c r="T1668" s="12">
        <f t="shared" si="159"/>
        <v>42156.945833333331</v>
      </c>
      <c r="U1668">
        <f t="shared" si="160"/>
        <v>2015</v>
      </c>
      <c r="V1668" s="18">
        <f t="shared" si="161"/>
        <v>33.082465277777779</v>
      </c>
    </row>
    <row r="1669" spans="1:22" ht="60" x14ac:dyDescent="0.25">
      <c r="A1669">
        <v>1187</v>
      </c>
      <c r="B1669" s="3" t="s">
        <v>1188</v>
      </c>
      <c r="C1669" s="3" t="s">
        <v>5297</v>
      </c>
      <c r="D1669" s="6">
        <v>8750</v>
      </c>
      <c r="E1669" s="8">
        <v>9111</v>
      </c>
      <c r="F1669" t="s">
        <v>8218</v>
      </c>
      <c r="G1669" t="s">
        <v>8223</v>
      </c>
      <c r="H1669" t="s">
        <v>8245</v>
      </c>
      <c r="I1669">
        <v>1431885600</v>
      </c>
      <c r="J1669">
        <v>1429133323</v>
      </c>
      <c r="K1669" t="b">
        <v>0</v>
      </c>
      <c r="L1669">
        <v>70</v>
      </c>
      <c r="M1669" t="b">
        <v>1</v>
      </c>
      <c r="N1669" t="s">
        <v>8283</v>
      </c>
      <c r="O1669" t="s">
        <v>8336</v>
      </c>
      <c r="P1669" t="s">
        <v>8337</v>
      </c>
      <c r="Q1669">
        <f t="shared" si="157"/>
        <v>104</v>
      </c>
      <c r="R1669">
        <f t="shared" si="156"/>
        <v>130.16</v>
      </c>
      <c r="S1669" s="12">
        <f t="shared" si="158"/>
        <v>42109.894942129627</v>
      </c>
      <c r="T1669" s="12">
        <f t="shared" si="159"/>
        <v>42141.75</v>
      </c>
      <c r="U1669">
        <f t="shared" si="160"/>
        <v>2015</v>
      </c>
      <c r="V1669" s="18">
        <f t="shared" si="161"/>
        <v>31.85505787037037</v>
      </c>
    </row>
    <row r="1670" spans="1:22" ht="45" x14ac:dyDescent="0.25">
      <c r="A1670">
        <v>1188</v>
      </c>
      <c r="B1670" s="3" t="s">
        <v>1189</v>
      </c>
      <c r="C1670" s="3" t="s">
        <v>5298</v>
      </c>
      <c r="D1670" s="6">
        <v>2000</v>
      </c>
      <c r="E1670" s="8">
        <v>3211</v>
      </c>
      <c r="F1670" t="s">
        <v>8218</v>
      </c>
      <c r="G1670" t="s">
        <v>8228</v>
      </c>
      <c r="H1670" t="s">
        <v>8250</v>
      </c>
      <c r="I1670">
        <v>1482943740</v>
      </c>
      <c r="J1670">
        <v>1481129340</v>
      </c>
      <c r="K1670" t="b">
        <v>0</v>
      </c>
      <c r="L1670">
        <v>85</v>
      </c>
      <c r="M1670" t="b">
        <v>1</v>
      </c>
      <c r="N1670" t="s">
        <v>8283</v>
      </c>
      <c r="O1670" t="s">
        <v>8336</v>
      </c>
      <c r="P1670" t="s">
        <v>8337</v>
      </c>
      <c r="Q1670">
        <f t="shared" si="157"/>
        <v>161</v>
      </c>
      <c r="R1670">
        <f t="shared" si="156"/>
        <v>37.78</v>
      </c>
      <c r="S1670" s="12">
        <f t="shared" si="158"/>
        <v>42711.700694444444</v>
      </c>
      <c r="T1670" s="12">
        <f t="shared" si="159"/>
        <v>42732.700694444444</v>
      </c>
      <c r="U1670">
        <f t="shared" si="160"/>
        <v>2016</v>
      </c>
      <c r="V1670" s="18">
        <f t="shared" si="161"/>
        <v>21</v>
      </c>
    </row>
    <row r="1671" spans="1:22" ht="60" x14ac:dyDescent="0.25">
      <c r="A1671">
        <v>1189</v>
      </c>
      <c r="B1671" s="3" t="s">
        <v>1190</v>
      </c>
      <c r="C1671" s="3" t="s">
        <v>5299</v>
      </c>
      <c r="D1671" s="6">
        <v>9000</v>
      </c>
      <c r="E1671" s="8">
        <v>9700</v>
      </c>
      <c r="F1671" t="s">
        <v>8218</v>
      </c>
      <c r="G1671" t="s">
        <v>8223</v>
      </c>
      <c r="H1671" t="s">
        <v>8245</v>
      </c>
      <c r="I1671">
        <v>1467242995</v>
      </c>
      <c r="J1671">
        <v>1465428595</v>
      </c>
      <c r="K1671" t="b">
        <v>0</v>
      </c>
      <c r="L1671">
        <v>86</v>
      </c>
      <c r="M1671" t="b">
        <v>1</v>
      </c>
      <c r="N1671" t="s">
        <v>8283</v>
      </c>
      <c r="O1671" t="s">
        <v>8336</v>
      </c>
      <c r="P1671" t="s">
        <v>8337</v>
      </c>
      <c r="Q1671">
        <f t="shared" si="157"/>
        <v>108</v>
      </c>
      <c r="R1671">
        <f t="shared" si="156"/>
        <v>112.79</v>
      </c>
      <c r="S1671" s="12">
        <f t="shared" si="158"/>
        <v>42529.979108796295</v>
      </c>
      <c r="T1671" s="12">
        <f t="shared" si="159"/>
        <v>42550.979108796295</v>
      </c>
      <c r="U1671">
        <f t="shared" si="160"/>
        <v>2016</v>
      </c>
      <c r="V1671" s="18">
        <f t="shared" si="161"/>
        <v>21</v>
      </c>
    </row>
    <row r="1672" spans="1:22" ht="45" x14ac:dyDescent="0.25">
      <c r="A1672">
        <v>1190</v>
      </c>
      <c r="B1672" s="3" t="s">
        <v>1191</v>
      </c>
      <c r="C1672" s="3" t="s">
        <v>5300</v>
      </c>
      <c r="D1672" s="6">
        <v>500</v>
      </c>
      <c r="E1672" s="8">
        <v>675</v>
      </c>
      <c r="F1672" t="s">
        <v>8218</v>
      </c>
      <c r="G1672" t="s">
        <v>8223</v>
      </c>
      <c r="H1672" t="s">
        <v>8245</v>
      </c>
      <c r="I1672">
        <v>1409500725</v>
      </c>
      <c r="J1672">
        <v>1406908725</v>
      </c>
      <c r="K1672" t="b">
        <v>0</v>
      </c>
      <c r="L1672">
        <v>13</v>
      </c>
      <c r="M1672" t="b">
        <v>1</v>
      </c>
      <c r="N1672" t="s">
        <v>8283</v>
      </c>
      <c r="O1672" t="s">
        <v>8336</v>
      </c>
      <c r="P1672" t="s">
        <v>8337</v>
      </c>
      <c r="Q1672">
        <f t="shared" si="157"/>
        <v>135</v>
      </c>
      <c r="R1672">
        <f t="shared" si="156"/>
        <v>51.92</v>
      </c>
      <c r="S1672" s="12">
        <f t="shared" si="158"/>
        <v>41852.665798611109</v>
      </c>
      <c r="T1672" s="12">
        <f t="shared" si="159"/>
        <v>41882.665798611109</v>
      </c>
      <c r="U1672">
        <f t="shared" si="160"/>
        <v>2014</v>
      </c>
      <c r="V1672" s="18">
        <f t="shared" si="161"/>
        <v>30</v>
      </c>
    </row>
    <row r="1673" spans="1:22" ht="60" x14ac:dyDescent="0.25">
      <c r="A1673">
        <v>1191</v>
      </c>
      <c r="B1673" s="3" t="s">
        <v>1192</v>
      </c>
      <c r="C1673" s="3" t="s">
        <v>5301</v>
      </c>
      <c r="D1673" s="6">
        <v>2700</v>
      </c>
      <c r="E1673" s="8">
        <v>2945</v>
      </c>
      <c r="F1673" t="s">
        <v>8218</v>
      </c>
      <c r="G1673" t="s">
        <v>8223</v>
      </c>
      <c r="H1673" t="s">
        <v>8245</v>
      </c>
      <c r="I1673">
        <v>1458480560</v>
      </c>
      <c r="J1673">
        <v>1455892160</v>
      </c>
      <c r="K1673" t="b">
        <v>0</v>
      </c>
      <c r="L1673">
        <v>33</v>
      </c>
      <c r="M1673" t="b">
        <v>1</v>
      </c>
      <c r="N1673" t="s">
        <v>8283</v>
      </c>
      <c r="O1673" t="s">
        <v>8336</v>
      </c>
      <c r="P1673" t="s">
        <v>8337</v>
      </c>
      <c r="Q1673">
        <f t="shared" si="157"/>
        <v>109</v>
      </c>
      <c r="R1673">
        <f t="shared" si="156"/>
        <v>89.24</v>
      </c>
      <c r="S1673" s="12">
        <f t="shared" si="158"/>
        <v>42419.603703703702</v>
      </c>
      <c r="T1673" s="12">
        <f t="shared" si="159"/>
        <v>42449.562037037031</v>
      </c>
      <c r="U1673">
        <f t="shared" si="160"/>
        <v>2016</v>
      </c>
      <c r="V1673" s="18">
        <f t="shared" si="161"/>
        <v>29.958333333333332</v>
      </c>
    </row>
    <row r="1674" spans="1:22" ht="30" x14ac:dyDescent="0.25">
      <c r="A1674">
        <v>1192</v>
      </c>
      <c r="B1674" s="3" t="s">
        <v>1193</v>
      </c>
      <c r="C1674" s="3" t="s">
        <v>5302</v>
      </c>
      <c r="D1674" s="6">
        <v>100</v>
      </c>
      <c r="E1674" s="8">
        <v>290</v>
      </c>
      <c r="F1674" t="s">
        <v>8218</v>
      </c>
      <c r="G1674" t="s">
        <v>8224</v>
      </c>
      <c r="H1674" t="s">
        <v>8246</v>
      </c>
      <c r="I1674">
        <v>1486814978</v>
      </c>
      <c r="J1674">
        <v>1484222978</v>
      </c>
      <c r="K1674" t="b">
        <v>0</v>
      </c>
      <c r="L1674">
        <v>15</v>
      </c>
      <c r="M1674" t="b">
        <v>1</v>
      </c>
      <c r="N1674" t="s">
        <v>8283</v>
      </c>
      <c r="O1674" t="s">
        <v>8336</v>
      </c>
      <c r="P1674" t="s">
        <v>8337</v>
      </c>
      <c r="Q1674">
        <f t="shared" si="157"/>
        <v>290</v>
      </c>
      <c r="R1674">
        <f t="shared" si="156"/>
        <v>19.329999999999998</v>
      </c>
      <c r="S1674" s="12">
        <f t="shared" si="158"/>
        <v>42747.506689814814</v>
      </c>
      <c r="T1674" s="12">
        <f t="shared" si="159"/>
        <v>42777.506689814814</v>
      </c>
      <c r="U1674">
        <f t="shared" si="160"/>
        <v>2017</v>
      </c>
      <c r="V1674" s="18">
        <f t="shared" si="161"/>
        <v>30</v>
      </c>
    </row>
    <row r="1675" spans="1:22" ht="60" x14ac:dyDescent="0.25">
      <c r="A1675">
        <v>1193</v>
      </c>
      <c r="B1675" s="3" t="s">
        <v>1194</v>
      </c>
      <c r="C1675" s="3" t="s">
        <v>5303</v>
      </c>
      <c r="D1675" s="6">
        <v>21000</v>
      </c>
      <c r="E1675" s="8">
        <v>21831</v>
      </c>
      <c r="F1675" t="s">
        <v>8218</v>
      </c>
      <c r="G1675" t="s">
        <v>8223</v>
      </c>
      <c r="H1675" t="s">
        <v>8245</v>
      </c>
      <c r="I1675">
        <v>1460223453</v>
      </c>
      <c r="J1675">
        <v>1455043053</v>
      </c>
      <c r="K1675" t="b">
        <v>0</v>
      </c>
      <c r="L1675">
        <v>273</v>
      </c>
      <c r="M1675" t="b">
        <v>1</v>
      </c>
      <c r="N1675" t="s">
        <v>8283</v>
      </c>
      <c r="O1675" t="s">
        <v>8336</v>
      </c>
      <c r="P1675" t="s">
        <v>8337</v>
      </c>
      <c r="Q1675">
        <f t="shared" si="157"/>
        <v>104</v>
      </c>
      <c r="R1675">
        <f t="shared" si="156"/>
        <v>79.97</v>
      </c>
      <c r="S1675" s="12">
        <f t="shared" si="158"/>
        <v>42409.776076388895</v>
      </c>
      <c r="T1675" s="12">
        <f t="shared" si="159"/>
        <v>42469.734409722223</v>
      </c>
      <c r="U1675">
        <f t="shared" si="160"/>
        <v>2016</v>
      </c>
      <c r="V1675" s="18">
        <f t="shared" si="161"/>
        <v>59.958333333333336</v>
      </c>
    </row>
    <row r="1676" spans="1:22" ht="60" x14ac:dyDescent="0.25">
      <c r="A1676">
        <v>1194</v>
      </c>
      <c r="B1676" s="3" t="s">
        <v>1195</v>
      </c>
      <c r="C1676" s="3" t="s">
        <v>5304</v>
      </c>
      <c r="D1676" s="6">
        <v>12500</v>
      </c>
      <c r="E1676" s="8">
        <v>40280</v>
      </c>
      <c r="F1676" t="s">
        <v>8218</v>
      </c>
      <c r="G1676" t="s">
        <v>8240</v>
      </c>
      <c r="H1676" t="s">
        <v>8248</v>
      </c>
      <c r="I1676">
        <v>1428493379</v>
      </c>
      <c r="J1676">
        <v>1425901379</v>
      </c>
      <c r="K1676" t="b">
        <v>0</v>
      </c>
      <c r="L1676">
        <v>714</v>
      </c>
      <c r="M1676" t="b">
        <v>1</v>
      </c>
      <c r="N1676" t="s">
        <v>8283</v>
      </c>
      <c r="O1676" t="s">
        <v>8336</v>
      </c>
      <c r="P1676" t="s">
        <v>8337</v>
      </c>
      <c r="Q1676">
        <f t="shared" si="157"/>
        <v>322</v>
      </c>
      <c r="R1676">
        <f t="shared" si="156"/>
        <v>56.41</v>
      </c>
      <c r="S1676" s="12">
        <f t="shared" si="158"/>
        <v>42072.488182870366</v>
      </c>
      <c r="T1676" s="12">
        <f t="shared" si="159"/>
        <v>42102.488182870366</v>
      </c>
      <c r="U1676">
        <f t="shared" si="160"/>
        <v>2015</v>
      </c>
      <c r="V1676" s="18">
        <f t="shared" si="161"/>
        <v>30</v>
      </c>
    </row>
    <row r="1677" spans="1:22" ht="60" x14ac:dyDescent="0.25">
      <c r="A1677">
        <v>1195</v>
      </c>
      <c r="B1677" s="3" t="s">
        <v>1196</v>
      </c>
      <c r="C1677" s="3" t="s">
        <v>5305</v>
      </c>
      <c r="D1677" s="6">
        <v>10000</v>
      </c>
      <c r="E1677" s="8">
        <v>13500</v>
      </c>
      <c r="F1677" t="s">
        <v>8218</v>
      </c>
      <c r="G1677" t="s">
        <v>8236</v>
      </c>
      <c r="H1677" t="s">
        <v>8248</v>
      </c>
      <c r="I1677">
        <v>1450602000</v>
      </c>
      <c r="J1677">
        <v>1445415653</v>
      </c>
      <c r="K1677" t="b">
        <v>0</v>
      </c>
      <c r="L1677">
        <v>170</v>
      </c>
      <c r="M1677" t="b">
        <v>1</v>
      </c>
      <c r="N1677" t="s">
        <v>8283</v>
      </c>
      <c r="O1677" t="s">
        <v>8336</v>
      </c>
      <c r="P1677" t="s">
        <v>8337</v>
      </c>
      <c r="Q1677">
        <f t="shared" si="157"/>
        <v>135</v>
      </c>
      <c r="R1677">
        <f t="shared" si="156"/>
        <v>79.41</v>
      </c>
      <c r="S1677" s="12">
        <f t="shared" si="158"/>
        <v>42298.34783564815</v>
      </c>
      <c r="T1677" s="12">
        <f t="shared" si="159"/>
        <v>42358.375</v>
      </c>
      <c r="U1677">
        <f t="shared" si="160"/>
        <v>2015</v>
      </c>
      <c r="V1677" s="18">
        <f t="shared" si="161"/>
        <v>60.027164351851859</v>
      </c>
    </row>
    <row r="1678" spans="1:22" ht="30" x14ac:dyDescent="0.25">
      <c r="A1678">
        <v>1196</v>
      </c>
      <c r="B1678" s="3" t="s">
        <v>1197</v>
      </c>
      <c r="C1678" s="3" t="s">
        <v>5306</v>
      </c>
      <c r="D1678" s="6">
        <v>14500</v>
      </c>
      <c r="E1678" s="8">
        <v>39137</v>
      </c>
      <c r="F1678" t="s">
        <v>8218</v>
      </c>
      <c r="G1678" t="s">
        <v>8224</v>
      </c>
      <c r="H1678" t="s">
        <v>8246</v>
      </c>
      <c r="I1678">
        <v>1450467539</v>
      </c>
      <c r="J1678">
        <v>1447875539</v>
      </c>
      <c r="K1678" t="b">
        <v>0</v>
      </c>
      <c r="L1678">
        <v>512</v>
      </c>
      <c r="M1678" t="b">
        <v>1</v>
      </c>
      <c r="N1678" t="s">
        <v>8283</v>
      </c>
      <c r="O1678" t="s">
        <v>8336</v>
      </c>
      <c r="P1678" t="s">
        <v>8337</v>
      </c>
      <c r="Q1678">
        <f t="shared" si="157"/>
        <v>270</v>
      </c>
      <c r="R1678">
        <f t="shared" si="156"/>
        <v>76.44</v>
      </c>
      <c r="S1678" s="12">
        <f t="shared" si="158"/>
        <v>42326.818738425922</v>
      </c>
      <c r="T1678" s="12">
        <f t="shared" si="159"/>
        <v>42356.818738425922</v>
      </c>
      <c r="U1678">
        <f t="shared" si="160"/>
        <v>2015</v>
      </c>
      <c r="V1678" s="18">
        <f t="shared" si="161"/>
        <v>30</v>
      </c>
    </row>
    <row r="1679" spans="1:22" ht="60" x14ac:dyDescent="0.25">
      <c r="A1679">
        <v>1197</v>
      </c>
      <c r="B1679" s="3" t="s">
        <v>1198</v>
      </c>
      <c r="C1679" s="3" t="s">
        <v>5307</v>
      </c>
      <c r="D1679" s="6">
        <v>15000</v>
      </c>
      <c r="E1679" s="8">
        <v>37994</v>
      </c>
      <c r="F1679" t="s">
        <v>8218</v>
      </c>
      <c r="G1679" t="s">
        <v>8223</v>
      </c>
      <c r="H1679" t="s">
        <v>8245</v>
      </c>
      <c r="I1679">
        <v>1465797540</v>
      </c>
      <c r="J1679">
        <v>1463155034</v>
      </c>
      <c r="K1679" t="b">
        <v>0</v>
      </c>
      <c r="L1679">
        <v>314</v>
      </c>
      <c r="M1679" t="b">
        <v>1</v>
      </c>
      <c r="N1679" t="s">
        <v>8283</v>
      </c>
      <c r="O1679" t="s">
        <v>8336</v>
      </c>
      <c r="P1679" t="s">
        <v>8337</v>
      </c>
      <c r="Q1679">
        <f t="shared" si="157"/>
        <v>253</v>
      </c>
      <c r="R1679">
        <f t="shared" si="156"/>
        <v>121</v>
      </c>
      <c r="S1679" s="12">
        <f t="shared" si="158"/>
        <v>42503.66474537037</v>
      </c>
      <c r="T1679" s="12">
        <f t="shared" si="159"/>
        <v>42534.249305555553</v>
      </c>
      <c r="U1679">
        <f t="shared" si="160"/>
        <v>2016</v>
      </c>
      <c r="V1679" s="18">
        <f t="shared" si="161"/>
        <v>30.584560185185186</v>
      </c>
    </row>
    <row r="1680" spans="1:22" ht="60" x14ac:dyDescent="0.25">
      <c r="A1680">
        <v>1198</v>
      </c>
      <c r="B1680" s="3" t="s">
        <v>1199</v>
      </c>
      <c r="C1680" s="3" t="s">
        <v>5308</v>
      </c>
      <c r="D1680" s="6">
        <v>3500</v>
      </c>
      <c r="E1680" s="8">
        <v>9121</v>
      </c>
      <c r="F1680" t="s">
        <v>8218</v>
      </c>
      <c r="G1680" t="s">
        <v>8223</v>
      </c>
      <c r="H1680" t="s">
        <v>8245</v>
      </c>
      <c r="I1680">
        <v>1451530800</v>
      </c>
      <c r="J1680">
        <v>1448463086</v>
      </c>
      <c r="K1680" t="b">
        <v>0</v>
      </c>
      <c r="L1680">
        <v>167</v>
      </c>
      <c r="M1680" t="b">
        <v>1</v>
      </c>
      <c r="N1680" t="s">
        <v>8283</v>
      </c>
      <c r="O1680" t="s">
        <v>8336</v>
      </c>
      <c r="P1680" t="s">
        <v>8337</v>
      </c>
      <c r="Q1680">
        <f t="shared" si="157"/>
        <v>261</v>
      </c>
      <c r="R1680">
        <f t="shared" si="156"/>
        <v>54.62</v>
      </c>
      <c r="S1680" s="12">
        <f t="shared" si="158"/>
        <v>42333.619050925925</v>
      </c>
      <c r="T1680" s="12">
        <f t="shared" si="159"/>
        <v>42369.125</v>
      </c>
      <c r="U1680">
        <f t="shared" si="160"/>
        <v>2015</v>
      </c>
      <c r="V1680" s="18">
        <f t="shared" si="161"/>
        <v>35.505949074074074</v>
      </c>
    </row>
    <row r="1681" spans="1:22" ht="60" x14ac:dyDescent="0.25">
      <c r="A1681">
        <v>1199</v>
      </c>
      <c r="B1681" s="3" t="s">
        <v>1200</v>
      </c>
      <c r="C1681" s="3" t="s">
        <v>5309</v>
      </c>
      <c r="D1681" s="6">
        <v>2658</v>
      </c>
      <c r="E1681" s="8">
        <v>2693</v>
      </c>
      <c r="F1681" t="s">
        <v>8218</v>
      </c>
      <c r="G1681" t="s">
        <v>8224</v>
      </c>
      <c r="H1681" t="s">
        <v>8246</v>
      </c>
      <c r="I1681">
        <v>1436380200</v>
      </c>
      <c r="J1681">
        <v>1433615400</v>
      </c>
      <c r="K1681" t="b">
        <v>0</v>
      </c>
      <c r="L1681">
        <v>9</v>
      </c>
      <c r="M1681" t="b">
        <v>1</v>
      </c>
      <c r="N1681" t="s">
        <v>8283</v>
      </c>
      <c r="O1681" t="s">
        <v>8336</v>
      </c>
      <c r="P1681" t="s">
        <v>8337</v>
      </c>
      <c r="Q1681">
        <f t="shared" si="157"/>
        <v>101</v>
      </c>
      <c r="R1681">
        <f t="shared" si="156"/>
        <v>299.22000000000003</v>
      </c>
      <c r="S1681" s="12">
        <f t="shared" si="158"/>
        <v>42161.770833333328</v>
      </c>
      <c r="T1681" s="12">
        <f t="shared" si="159"/>
        <v>42193.770833333328</v>
      </c>
      <c r="U1681">
        <f t="shared" si="160"/>
        <v>2015</v>
      </c>
      <c r="V1681" s="18">
        <f t="shared" si="161"/>
        <v>32</v>
      </c>
    </row>
    <row r="1682" spans="1:22" ht="60" x14ac:dyDescent="0.25">
      <c r="A1682">
        <v>1200</v>
      </c>
      <c r="B1682" s="3" t="s">
        <v>1201</v>
      </c>
      <c r="C1682" s="3" t="s">
        <v>5310</v>
      </c>
      <c r="D1682" s="6">
        <v>4800</v>
      </c>
      <c r="E1682" s="8">
        <v>6029</v>
      </c>
      <c r="F1682" t="s">
        <v>8218</v>
      </c>
      <c r="G1682" t="s">
        <v>8223</v>
      </c>
      <c r="H1682" t="s">
        <v>8245</v>
      </c>
      <c r="I1682">
        <v>1429183656</v>
      </c>
      <c r="J1682">
        <v>1427369256</v>
      </c>
      <c r="K1682" t="b">
        <v>0</v>
      </c>
      <c r="L1682">
        <v>103</v>
      </c>
      <c r="M1682" t="b">
        <v>1</v>
      </c>
      <c r="N1682" t="s">
        <v>8283</v>
      </c>
      <c r="O1682" t="s">
        <v>8336</v>
      </c>
      <c r="P1682" t="s">
        <v>8337</v>
      </c>
      <c r="Q1682">
        <f t="shared" si="157"/>
        <v>126</v>
      </c>
      <c r="R1682">
        <f t="shared" si="156"/>
        <v>58.53</v>
      </c>
      <c r="S1682" s="12">
        <f t="shared" si="158"/>
        <v>42089.477500000001</v>
      </c>
      <c r="T1682" s="12">
        <f t="shared" si="159"/>
        <v>42110.477500000001</v>
      </c>
      <c r="U1682">
        <f t="shared" si="160"/>
        <v>2015</v>
      </c>
      <c r="V1682" s="18">
        <f t="shared" si="161"/>
        <v>21</v>
      </c>
    </row>
    <row r="1683" spans="1:22" ht="60" x14ac:dyDescent="0.25">
      <c r="A1683">
        <v>1201</v>
      </c>
      <c r="B1683" s="3" t="s">
        <v>1202</v>
      </c>
      <c r="C1683" s="3" t="s">
        <v>5311</v>
      </c>
      <c r="D1683" s="6">
        <v>6000</v>
      </c>
      <c r="E1683" s="8">
        <v>6146.27</v>
      </c>
      <c r="F1683" t="s">
        <v>8218</v>
      </c>
      <c r="G1683" t="s">
        <v>8224</v>
      </c>
      <c r="H1683" t="s">
        <v>8246</v>
      </c>
      <c r="I1683">
        <v>1468593246</v>
      </c>
      <c r="J1683">
        <v>1466001246</v>
      </c>
      <c r="K1683" t="b">
        <v>0</v>
      </c>
      <c r="L1683">
        <v>111</v>
      </c>
      <c r="M1683" t="b">
        <v>1</v>
      </c>
      <c r="N1683" t="s">
        <v>8283</v>
      </c>
      <c r="O1683" t="s">
        <v>8336</v>
      </c>
      <c r="P1683" t="s">
        <v>8337</v>
      </c>
      <c r="Q1683">
        <f t="shared" si="157"/>
        <v>102</v>
      </c>
      <c r="R1683">
        <f t="shared" si="156"/>
        <v>55.37</v>
      </c>
      <c r="S1683" s="12">
        <f t="shared" si="158"/>
        <v>42536.60701388889</v>
      </c>
      <c r="T1683" s="12">
        <f t="shared" si="159"/>
        <v>42566.60701388889</v>
      </c>
      <c r="U1683">
        <f t="shared" si="160"/>
        <v>2016</v>
      </c>
      <c r="V1683" s="18">
        <f t="shared" si="161"/>
        <v>30</v>
      </c>
    </row>
    <row r="1684" spans="1:22" ht="60" x14ac:dyDescent="0.25">
      <c r="A1684">
        <v>1202</v>
      </c>
      <c r="B1684" s="3" t="s">
        <v>1203</v>
      </c>
      <c r="C1684" s="3" t="s">
        <v>5312</v>
      </c>
      <c r="D1684" s="6">
        <v>25000</v>
      </c>
      <c r="E1684" s="8">
        <v>49811</v>
      </c>
      <c r="F1684" t="s">
        <v>8218</v>
      </c>
      <c r="G1684" t="s">
        <v>8225</v>
      </c>
      <c r="H1684" t="s">
        <v>8247</v>
      </c>
      <c r="I1684">
        <v>1435388154</v>
      </c>
      <c r="J1684">
        <v>1432796154</v>
      </c>
      <c r="K1684" t="b">
        <v>0</v>
      </c>
      <c r="L1684">
        <v>271</v>
      </c>
      <c r="M1684" t="b">
        <v>1</v>
      </c>
      <c r="N1684" t="s">
        <v>8283</v>
      </c>
      <c r="O1684" t="s">
        <v>8336</v>
      </c>
      <c r="P1684" t="s">
        <v>8337</v>
      </c>
      <c r="Q1684">
        <f t="shared" si="157"/>
        <v>199</v>
      </c>
      <c r="R1684">
        <f t="shared" si="156"/>
        <v>183.8</v>
      </c>
      <c r="S1684" s="12">
        <f t="shared" si="158"/>
        <v>42152.288819444439</v>
      </c>
      <c r="T1684" s="12">
        <f t="shared" si="159"/>
        <v>42182.288819444439</v>
      </c>
      <c r="U1684">
        <f t="shared" si="160"/>
        <v>2015</v>
      </c>
      <c r="V1684" s="18">
        <f t="shared" si="161"/>
        <v>30</v>
      </c>
    </row>
    <row r="1685" spans="1:22" ht="45" x14ac:dyDescent="0.25">
      <c r="A1685">
        <v>1203</v>
      </c>
      <c r="B1685" s="3" t="s">
        <v>1204</v>
      </c>
      <c r="C1685" s="3" t="s">
        <v>5313</v>
      </c>
      <c r="D1685" s="6">
        <v>16300</v>
      </c>
      <c r="E1685" s="8">
        <v>16700</v>
      </c>
      <c r="F1685" t="s">
        <v>8218</v>
      </c>
      <c r="G1685" t="s">
        <v>8223</v>
      </c>
      <c r="H1685" t="s">
        <v>8245</v>
      </c>
      <c r="I1685">
        <v>1433083527</v>
      </c>
      <c r="J1685">
        <v>1430491527</v>
      </c>
      <c r="K1685" t="b">
        <v>0</v>
      </c>
      <c r="L1685">
        <v>101</v>
      </c>
      <c r="M1685" t="b">
        <v>1</v>
      </c>
      <c r="N1685" t="s">
        <v>8283</v>
      </c>
      <c r="O1685" t="s">
        <v>8336</v>
      </c>
      <c r="P1685" t="s">
        <v>8337</v>
      </c>
      <c r="Q1685">
        <f t="shared" si="157"/>
        <v>102</v>
      </c>
      <c r="R1685">
        <f t="shared" si="156"/>
        <v>165.35</v>
      </c>
      <c r="S1685" s="12">
        <f t="shared" si="158"/>
        <v>42125.614895833336</v>
      </c>
      <c r="T1685" s="12">
        <f t="shared" si="159"/>
        <v>42155.614895833336</v>
      </c>
      <c r="U1685">
        <f t="shared" si="160"/>
        <v>2015</v>
      </c>
      <c r="V1685" s="18">
        <f t="shared" si="161"/>
        <v>30</v>
      </c>
    </row>
    <row r="1686" spans="1:22" ht="45" x14ac:dyDescent="0.25">
      <c r="A1686">
        <v>1204</v>
      </c>
      <c r="B1686" s="3" t="s">
        <v>1205</v>
      </c>
      <c r="C1686" s="3" t="s">
        <v>5314</v>
      </c>
      <c r="D1686" s="6">
        <v>13000</v>
      </c>
      <c r="E1686" s="8">
        <v>13383</v>
      </c>
      <c r="F1686" t="s">
        <v>8218</v>
      </c>
      <c r="G1686" t="s">
        <v>8223</v>
      </c>
      <c r="H1686" t="s">
        <v>8245</v>
      </c>
      <c r="I1686">
        <v>1449205200</v>
      </c>
      <c r="J1686">
        <v>1445363833</v>
      </c>
      <c r="K1686" t="b">
        <v>0</v>
      </c>
      <c r="L1686">
        <v>57</v>
      </c>
      <c r="M1686" t="b">
        <v>1</v>
      </c>
      <c r="N1686" t="s">
        <v>8283</v>
      </c>
      <c r="O1686" t="s">
        <v>8336</v>
      </c>
      <c r="P1686" t="s">
        <v>8337</v>
      </c>
      <c r="Q1686">
        <f t="shared" si="157"/>
        <v>103</v>
      </c>
      <c r="R1686">
        <f t="shared" si="156"/>
        <v>234.79</v>
      </c>
      <c r="S1686" s="12">
        <f t="shared" si="158"/>
        <v>42297.748067129629</v>
      </c>
      <c r="T1686" s="12">
        <f t="shared" si="159"/>
        <v>42342.208333333328</v>
      </c>
      <c r="U1686">
        <f t="shared" si="160"/>
        <v>2015</v>
      </c>
      <c r="V1686" s="18">
        <f t="shared" si="161"/>
        <v>44.460266203703704</v>
      </c>
    </row>
    <row r="1687" spans="1:22" ht="60" x14ac:dyDescent="0.25">
      <c r="A1687">
        <v>1205</v>
      </c>
      <c r="B1687" s="3" t="s">
        <v>1206</v>
      </c>
      <c r="C1687" s="3" t="s">
        <v>5315</v>
      </c>
      <c r="D1687" s="6">
        <v>13000</v>
      </c>
      <c r="E1687" s="8">
        <v>13112</v>
      </c>
      <c r="F1687" t="s">
        <v>8218</v>
      </c>
      <c r="G1687" t="s">
        <v>8235</v>
      </c>
      <c r="H1687" t="s">
        <v>8248</v>
      </c>
      <c r="I1687">
        <v>1434197351</v>
      </c>
      <c r="J1687">
        <v>1431605351</v>
      </c>
      <c r="K1687" t="b">
        <v>0</v>
      </c>
      <c r="L1687">
        <v>62</v>
      </c>
      <c r="M1687" t="b">
        <v>1</v>
      </c>
      <c r="N1687" t="s">
        <v>8283</v>
      </c>
      <c r="O1687" t="s">
        <v>8336</v>
      </c>
      <c r="P1687" t="s">
        <v>8337</v>
      </c>
      <c r="Q1687">
        <f t="shared" si="157"/>
        <v>101</v>
      </c>
      <c r="R1687">
        <f t="shared" si="156"/>
        <v>211.48</v>
      </c>
      <c r="S1687" s="12">
        <f t="shared" si="158"/>
        <v>42138.506377314814</v>
      </c>
      <c r="T1687" s="12">
        <f t="shared" si="159"/>
        <v>42168.506377314814</v>
      </c>
      <c r="U1687">
        <f t="shared" si="160"/>
        <v>2015</v>
      </c>
      <c r="V1687" s="18">
        <f t="shared" si="161"/>
        <v>30</v>
      </c>
    </row>
    <row r="1688" spans="1:22" ht="60" x14ac:dyDescent="0.25">
      <c r="A1688">
        <v>1206</v>
      </c>
      <c r="B1688" s="3" t="s">
        <v>1207</v>
      </c>
      <c r="C1688" s="3" t="s">
        <v>5316</v>
      </c>
      <c r="D1688" s="6">
        <v>900</v>
      </c>
      <c r="E1688" s="8">
        <v>1035</v>
      </c>
      <c r="F1688" t="s">
        <v>8218</v>
      </c>
      <c r="G1688" t="s">
        <v>8238</v>
      </c>
      <c r="H1688" t="s">
        <v>8248</v>
      </c>
      <c r="I1688">
        <v>1489238940</v>
      </c>
      <c r="J1688">
        <v>1486406253</v>
      </c>
      <c r="K1688" t="b">
        <v>0</v>
      </c>
      <c r="L1688">
        <v>32</v>
      </c>
      <c r="M1688" t="b">
        <v>1</v>
      </c>
      <c r="N1688" t="s">
        <v>8283</v>
      </c>
      <c r="O1688" t="s">
        <v>8336</v>
      </c>
      <c r="P1688" t="s">
        <v>8337</v>
      </c>
      <c r="Q1688">
        <f t="shared" si="157"/>
        <v>115</v>
      </c>
      <c r="R1688">
        <f t="shared" si="156"/>
        <v>32.340000000000003</v>
      </c>
      <c r="S1688" s="12">
        <f t="shared" si="158"/>
        <v>42772.776076388895</v>
      </c>
      <c r="T1688" s="12">
        <f t="shared" si="159"/>
        <v>42805.561805555553</v>
      </c>
      <c r="U1688">
        <f t="shared" si="160"/>
        <v>2017</v>
      </c>
      <c r="V1688" s="18">
        <f t="shared" si="161"/>
        <v>32.785729166666663</v>
      </c>
    </row>
    <row r="1689" spans="1:22" ht="30" x14ac:dyDescent="0.25">
      <c r="A1689">
        <v>1207</v>
      </c>
      <c r="B1689" s="3" t="s">
        <v>1208</v>
      </c>
      <c r="C1689" s="3" t="s">
        <v>5317</v>
      </c>
      <c r="D1689" s="6">
        <v>16700</v>
      </c>
      <c r="E1689" s="8">
        <v>17396</v>
      </c>
      <c r="F1689" t="s">
        <v>8218</v>
      </c>
      <c r="G1689" t="s">
        <v>8236</v>
      </c>
      <c r="H1689" t="s">
        <v>8248</v>
      </c>
      <c r="I1689">
        <v>1459418400</v>
      </c>
      <c r="J1689">
        <v>1456827573</v>
      </c>
      <c r="K1689" t="b">
        <v>0</v>
      </c>
      <c r="L1689">
        <v>141</v>
      </c>
      <c r="M1689" t="b">
        <v>1</v>
      </c>
      <c r="N1689" t="s">
        <v>8283</v>
      </c>
      <c r="O1689" t="s">
        <v>8336</v>
      </c>
      <c r="P1689" t="s">
        <v>8337</v>
      </c>
      <c r="Q1689">
        <f t="shared" si="157"/>
        <v>104</v>
      </c>
      <c r="R1689">
        <f t="shared" si="156"/>
        <v>123.38</v>
      </c>
      <c r="S1689" s="12">
        <f t="shared" si="158"/>
        <v>42430.430243055554</v>
      </c>
      <c r="T1689" s="12">
        <f t="shared" si="159"/>
        <v>42460.416666666672</v>
      </c>
      <c r="U1689">
        <f t="shared" si="160"/>
        <v>2016</v>
      </c>
      <c r="V1689" s="18">
        <f t="shared" si="161"/>
        <v>29.986423611111107</v>
      </c>
    </row>
    <row r="1690" spans="1:22" ht="60" x14ac:dyDescent="0.25">
      <c r="A1690">
        <v>1208</v>
      </c>
      <c r="B1690" s="3" t="s">
        <v>1209</v>
      </c>
      <c r="C1690" s="3" t="s">
        <v>5318</v>
      </c>
      <c r="D1690" s="6">
        <v>10000</v>
      </c>
      <c r="E1690" s="8">
        <v>15530</v>
      </c>
      <c r="F1690" t="s">
        <v>8218</v>
      </c>
      <c r="G1690" t="s">
        <v>8223</v>
      </c>
      <c r="H1690" t="s">
        <v>8245</v>
      </c>
      <c r="I1690">
        <v>1458835264</v>
      </c>
      <c r="J1690">
        <v>1456246864</v>
      </c>
      <c r="K1690" t="b">
        <v>0</v>
      </c>
      <c r="L1690">
        <v>75</v>
      </c>
      <c r="M1690" t="b">
        <v>1</v>
      </c>
      <c r="N1690" t="s">
        <v>8283</v>
      </c>
      <c r="O1690" t="s">
        <v>8336</v>
      </c>
      <c r="P1690" t="s">
        <v>8337</v>
      </c>
      <c r="Q1690">
        <f t="shared" si="157"/>
        <v>155</v>
      </c>
      <c r="R1690">
        <f t="shared" si="156"/>
        <v>207.07</v>
      </c>
      <c r="S1690" s="12">
        <f t="shared" si="158"/>
        <v>42423.709074074075</v>
      </c>
      <c r="T1690" s="12">
        <f t="shared" si="159"/>
        <v>42453.667407407411</v>
      </c>
      <c r="U1690">
        <f t="shared" si="160"/>
        <v>2016</v>
      </c>
      <c r="V1690" s="18">
        <f t="shared" si="161"/>
        <v>29.958333333333332</v>
      </c>
    </row>
    <row r="1691" spans="1:22" ht="60" x14ac:dyDescent="0.25">
      <c r="A1691">
        <v>1209</v>
      </c>
      <c r="B1691" s="3" t="s">
        <v>1210</v>
      </c>
      <c r="C1691" s="3" t="s">
        <v>5319</v>
      </c>
      <c r="D1691" s="6">
        <v>6000</v>
      </c>
      <c r="E1691" s="8">
        <v>6360</v>
      </c>
      <c r="F1691" t="s">
        <v>8218</v>
      </c>
      <c r="G1691" t="s">
        <v>8223</v>
      </c>
      <c r="H1691" t="s">
        <v>8245</v>
      </c>
      <c r="I1691">
        <v>1488053905</v>
      </c>
      <c r="J1691">
        <v>1485461905</v>
      </c>
      <c r="K1691" t="b">
        <v>0</v>
      </c>
      <c r="L1691">
        <v>46</v>
      </c>
      <c r="M1691" t="b">
        <v>1</v>
      </c>
      <c r="N1691" t="s">
        <v>8283</v>
      </c>
      <c r="O1691" t="s">
        <v>8336</v>
      </c>
      <c r="P1691" t="s">
        <v>8337</v>
      </c>
      <c r="Q1691">
        <f t="shared" si="157"/>
        <v>106</v>
      </c>
      <c r="R1691">
        <f t="shared" si="156"/>
        <v>138.26</v>
      </c>
      <c r="S1691" s="12">
        <f t="shared" si="158"/>
        <v>42761.846122685187</v>
      </c>
      <c r="T1691" s="12">
        <f t="shared" si="159"/>
        <v>42791.846122685187</v>
      </c>
      <c r="U1691">
        <f t="shared" si="160"/>
        <v>2017</v>
      </c>
      <c r="V1691" s="18">
        <f t="shared" si="161"/>
        <v>30</v>
      </c>
    </row>
    <row r="1692" spans="1:22" ht="30" x14ac:dyDescent="0.25">
      <c r="A1692">
        <v>1210</v>
      </c>
      <c r="B1692" s="3" t="s">
        <v>1211</v>
      </c>
      <c r="C1692" s="3" t="s">
        <v>5320</v>
      </c>
      <c r="D1692" s="6">
        <v>20000</v>
      </c>
      <c r="E1692" s="8">
        <v>50863</v>
      </c>
      <c r="F1692" t="s">
        <v>8218</v>
      </c>
      <c r="G1692" t="s">
        <v>8234</v>
      </c>
      <c r="H1692" t="s">
        <v>8254</v>
      </c>
      <c r="I1692">
        <v>1433106000</v>
      </c>
      <c r="J1692">
        <v>1431124572</v>
      </c>
      <c r="K1692" t="b">
        <v>0</v>
      </c>
      <c r="L1692">
        <v>103</v>
      </c>
      <c r="M1692" t="b">
        <v>1</v>
      </c>
      <c r="N1692" t="s">
        <v>8283</v>
      </c>
      <c r="O1692" t="s">
        <v>8336</v>
      </c>
      <c r="P1692" t="s">
        <v>8337</v>
      </c>
      <c r="Q1692">
        <f t="shared" si="157"/>
        <v>254</v>
      </c>
      <c r="R1692">
        <f t="shared" si="156"/>
        <v>493.82</v>
      </c>
      <c r="S1692" s="12">
        <f t="shared" si="158"/>
        <v>42132.941805555558</v>
      </c>
      <c r="T1692" s="12">
        <f t="shared" si="159"/>
        <v>42155.875</v>
      </c>
      <c r="U1692">
        <f t="shared" si="160"/>
        <v>2015</v>
      </c>
      <c r="V1692" s="18">
        <f t="shared" si="161"/>
        <v>22.93319444444445</v>
      </c>
    </row>
    <row r="1693" spans="1:22" ht="60" x14ac:dyDescent="0.25">
      <c r="A1693">
        <v>1211</v>
      </c>
      <c r="B1693" s="3" t="s">
        <v>1212</v>
      </c>
      <c r="C1693" s="3" t="s">
        <v>5321</v>
      </c>
      <c r="D1693" s="6">
        <v>1000</v>
      </c>
      <c r="E1693" s="8">
        <v>1011</v>
      </c>
      <c r="F1693" t="s">
        <v>8218</v>
      </c>
      <c r="G1693" t="s">
        <v>8228</v>
      </c>
      <c r="H1693" t="s">
        <v>8250</v>
      </c>
      <c r="I1693">
        <v>1465505261</v>
      </c>
      <c r="J1693">
        <v>1464209261</v>
      </c>
      <c r="K1693" t="b">
        <v>0</v>
      </c>
      <c r="L1693">
        <v>6</v>
      </c>
      <c r="M1693" t="b">
        <v>1</v>
      </c>
      <c r="N1693" t="s">
        <v>8283</v>
      </c>
      <c r="O1693" t="s">
        <v>8336</v>
      </c>
      <c r="P1693" t="s">
        <v>8337</v>
      </c>
      <c r="Q1693">
        <f t="shared" si="157"/>
        <v>101</v>
      </c>
      <c r="R1693">
        <f t="shared" si="156"/>
        <v>168.5</v>
      </c>
      <c r="S1693" s="12">
        <f t="shared" si="158"/>
        <v>42515.866446759261</v>
      </c>
      <c r="T1693" s="12">
        <f t="shared" si="159"/>
        <v>42530.866446759261</v>
      </c>
      <c r="U1693">
        <f t="shared" si="160"/>
        <v>2016</v>
      </c>
      <c r="V1693" s="18">
        <f t="shared" si="161"/>
        <v>15</v>
      </c>
    </row>
    <row r="1694" spans="1:22" ht="60" x14ac:dyDescent="0.25">
      <c r="A1694">
        <v>1212</v>
      </c>
      <c r="B1694" s="3" t="s">
        <v>1213</v>
      </c>
      <c r="C1694" s="3" t="s">
        <v>5322</v>
      </c>
      <c r="D1694" s="6">
        <v>2500</v>
      </c>
      <c r="E1694" s="8">
        <v>3226</v>
      </c>
      <c r="F1694" t="s">
        <v>8218</v>
      </c>
      <c r="G1694" t="s">
        <v>8223</v>
      </c>
      <c r="H1694" t="s">
        <v>8245</v>
      </c>
      <c r="I1694">
        <v>1448586000</v>
      </c>
      <c r="J1694">
        <v>1447195695</v>
      </c>
      <c r="K1694" t="b">
        <v>0</v>
      </c>
      <c r="L1694">
        <v>83</v>
      </c>
      <c r="M1694" t="b">
        <v>1</v>
      </c>
      <c r="N1694" t="s">
        <v>8283</v>
      </c>
      <c r="O1694" t="s">
        <v>8336</v>
      </c>
      <c r="P1694" t="s">
        <v>8337</v>
      </c>
      <c r="Q1694">
        <f t="shared" si="157"/>
        <v>129</v>
      </c>
      <c r="R1694">
        <f t="shared" si="156"/>
        <v>38.869999999999997</v>
      </c>
      <c r="S1694" s="12">
        <f t="shared" si="158"/>
        <v>42318.950173611112</v>
      </c>
      <c r="T1694" s="12">
        <f t="shared" si="159"/>
        <v>42335.041666666672</v>
      </c>
      <c r="U1694">
        <f t="shared" si="160"/>
        <v>2015</v>
      </c>
      <c r="V1694" s="18">
        <f t="shared" si="161"/>
        <v>16.091493055555556</v>
      </c>
    </row>
    <row r="1695" spans="1:22" ht="60" x14ac:dyDescent="0.25">
      <c r="A1695">
        <v>1213</v>
      </c>
      <c r="B1695" s="3" t="s">
        <v>1214</v>
      </c>
      <c r="C1695" s="3" t="s">
        <v>5323</v>
      </c>
      <c r="D1695" s="6">
        <v>6500</v>
      </c>
      <c r="E1695" s="8">
        <v>6645</v>
      </c>
      <c r="F1695" t="s">
        <v>8218</v>
      </c>
      <c r="G1695" t="s">
        <v>8224</v>
      </c>
      <c r="H1695" t="s">
        <v>8246</v>
      </c>
      <c r="I1695">
        <v>1485886100</v>
      </c>
      <c r="J1695">
        <v>1482862100</v>
      </c>
      <c r="K1695" t="b">
        <v>0</v>
      </c>
      <c r="L1695">
        <v>108</v>
      </c>
      <c r="M1695" t="b">
        <v>1</v>
      </c>
      <c r="N1695" t="s">
        <v>8283</v>
      </c>
      <c r="O1695" t="s">
        <v>8336</v>
      </c>
      <c r="P1695" t="s">
        <v>8337</v>
      </c>
      <c r="Q1695">
        <f t="shared" si="157"/>
        <v>102</v>
      </c>
      <c r="R1695">
        <f t="shared" si="156"/>
        <v>61.53</v>
      </c>
      <c r="S1695" s="12">
        <f t="shared" si="158"/>
        <v>42731.755787037036</v>
      </c>
      <c r="T1695" s="12">
        <f t="shared" si="159"/>
        <v>42766.755787037036</v>
      </c>
      <c r="U1695">
        <f t="shared" si="160"/>
        <v>2016</v>
      </c>
      <c r="V1695" s="18">
        <f t="shared" si="161"/>
        <v>35</v>
      </c>
    </row>
    <row r="1696" spans="1:22" ht="60" x14ac:dyDescent="0.25">
      <c r="A1696">
        <v>1214</v>
      </c>
      <c r="B1696" s="3" t="s">
        <v>1215</v>
      </c>
      <c r="C1696" s="3" t="s">
        <v>5324</v>
      </c>
      <c r="D1696" s="6">
        <v>2000</v>
      </c>
      <c r="E1696" s="8">
        <v>2636</v>
      </c>
      <c r="F1696" t="s">
        <v>8218</v>
      </c>
      <c r="G1696" t="s">
        <v>8223</v>
      </c>
      <c r="H1696" t="s">
        <v>8245</v>
      </c>
      <c r="I1696">
        <v>1433880605</v>
      </c>
      <c r="J1696">
        <v>1428696605</v>
      </c>
      <c r="K1696" t="b">
        <v>0</v>
      </c>
      <c r="L1696">
        <v>25</v>
      </c>
      <c r="M1696" t="b">
        <v>1</v>
      </c>
      <c r="N1696" t="s">
        <v>8283</v>
      </c>
      <c r="O1696" t="s">
        <v>8336</v>
      </c>
      <c r="P1696" t="s">
        <v>8337</v>
      </c>
      <c r="Q1696">
        <f t="shared" si="157"/>
        <v>132</v>
      </c>
      <c r="R1696">
        <f t="shared" si="156"/>
        <v>105.44</v>
      </c>
      <c r="S1696" s="12">
        <f t="shared" si="158"/>
        <v>42104.840335648143</v>
      </c>
      <c r="T1696" s="12">
        <f t="shared" si="159"/>
        <v>42164.840335648143</v>
      </c>
      <c r="U1696">
        <f t="shared" si="160"/>
        <v>2015</v>
      </c>
      <c r="V1696" s="18">
        <f t="shared" si="161"/>
        <v>60</v>
      </c>
    </row>
    <row r="1697" spans="1:22" ht="60" x14ac:dyDescent="0.25">
      <c r="A1697">
        <v>1215</v>
      </c>
      <c r="B1697" s="3" t="s">
        <v>1216</v>
      </c>
      <c r="C1697" s="3" t="s">
        <v>5325</v>
      </c>
      <c r="D1697" s="6">
        <v>5000</v>
      </c>
      <c r="E1697" s="8">
        <v>39304.01</v>
      </c>
      <c r="F1697" t="s">
        <v>8218</v>
      </c>
      <c r="G1697" t="s">
        <v>8223</v>
      </c>
      <c r="H1697" t="s">
        <v>8245</v>
      </c>
      <c r="I1697">
        <v>1401487756</v>
      </c>
      <c r="J1697">
        <v>1398895756</v>
      </c>
      <c r="K1697" t="b">
        <v>0</v>
      </c>
      <c r="L1697">
        <v>549</v>
      </c>
      <c r="M1697" t="b">
        <v>1</v>
      </c>
      <c r="N1697" t="s">
        <v>8283</v>
      </c>
      <c r="O1697" t="s">
        <v>8336</v>
      </c>
      <c r="P1697" t="s">
        <v>8337</v>
      </c>
      <c r="Q1697">
        <f t="shared" si="157"/>
        <v>786</v>
      </c>
      <c r="R1697">
        <f t="shared" si="156"/>
        <v>71.59</v>
      </c>
      <c r="S1697" s="12">
        <f t="shared" si="158"/>
        <v>41759.923101851848</v>
      </c>
      <c r="T1697" s="12">
        <f t="shared" si="159"/>
        <v>41789.923101851848</v>
      </c>
      <c r="U1697">
        <f t="shared" si="160"/>
        <v>2014</v>
      </c>
      <c r="V1697" s="18">
        <f t="shared" si="161"/>
        <v>30</v>
      </c>
    </row>
    <row r="1698" spans="1:22" ht="30" x14ac:dyDescent="0.25">
      <c r="A1698">
        <v>1216</v>
      </c>
      <c r="B1698" s="3" t="s">
        <v>1217</v>
      </c>
      <c r="C1698" s="3" t="s">
        <v>5326</v>
      </c>
      <c r="D1698" s="6">
        <v>14000</v>
      </c>
      <c r="E1698" s="8">
        <v>20398</v>
      </c>
      <c r="F1698" t="s">
        <v>8218</v>
      </c>
      <c r="G1698" t="s">
        <v>8223</v>
      </c>
      <c r="H1698" t="s">
        <v>8245</v>
      </c>
      <c r="I1698">
        <v>1443826980</v>
      </c>
      <c r="J1698">
        <v>1441032457</v>
      </c>
      <c r="K1698" t="b">
        <v>0</v>
      </c>
      <c r="L1698">
        <v>222</v>
      </c>
      <c r="M1698" t="b">
        <v>1</v>
      </c>
      <c r="N1698" t="s">
        <v>8283</v>
      </c>
      <c r="O1698" t="s">
        <v>8336</v>
      </c>
      <c r="P1698" t="s">
        <v>8337</v>
      </c>
      <c r="Q1698">
        <f t="shared" si="157"/>
        <v>146</v>
      </c>
      <c r="R1698">
        <f t="shared" si="156"/>
        <v>91.88</v>
      </c>
      <c r="S1698" s="12">
        <f t="shared" si="158"/>
        <v>42247.616400462968</v>
      </c>
      <c r="T1698" s="12">
        <f t="shared" si="159"/>
        <v>42279.960416666669</v>
      </c>
      <c r="U1698">
        <f t="shared" si="160"/>
        <v>2015</v>
      </c>
      <c r="V1698" s="18">
        <f t="shared" si="161"/>
        <v>32.344016203703703</v>
      </c>
    </row>
    <row r="1699" spans="1:22" ht="45" x14ac:dyDescent="0.25">
      <c r="A1699">
        <v>1217</v>
      </c>
      <c r="B1699" s="3" t="s">
        <v>1218</v>
      </c>
      <c r="C1699" s="3" t="s">
        <v>5327</v>
      </c>
      <c r="D1699" s="6">
        <v>26500</v>
      </c>
      <c r="E1699" s="8">
        <v>27189</v>
      </c>
      <c r="F1699" t="s">
        <v>8218</v>
      </c>
      <c r="G1699" t="s">
        <v>8223</v>
      </c>
      <c r="H1699" t="s">
        <v>8245</v>
      </c>
      <c r="I1699">
        <v>1468524340</v>
      </c>
      <c r="J1699">
        <v>1465932340</v>
      </c>
      <c r="K1699" t="b">
        <v>0</v>
      </c>
      <c r="L1699">
        <v>183</v>
      </c>
      <c r="M1699" t="b">
        <v>1</v>
      </c>
      <c r="N1699" t="s">
        <v>8283</v>
      </c>
      <c r="O1699" t="s">
        <v>8336</v>
      </c>
      <c r="P1699" t="s">
        <v>8337</v>
      </c>
      <c r="Q1699">
        <f t="shared" si="157"/>
        <v>103</v>
      </c>
      <c r="R1699">
        <f t="shared" si="156"/>
        <v>148.57</v>
      </c>
      <c r="S1699" s="12">
        <f t="shared" si="158"/>
        <v>42535.809490740736</v>
      </c>
      <c r="T1699" s="12">
        <f t="shared" si="159"/>
        <v>42565.809490740736</v>
      </c>
      <c r="U1699">
        <f t="shared" si="160"/>
        <v>2016</v>
      </c>
      <c r="V1699" s="18">
        <f t="shared" si="161"/>
        <v>30</v>
      </c>
    </row>
    <row r="1700" spans="1:22" ht="60" x14ac:dyDescent="0.25">
      <c r="A1700">
        <v>1218</v>
      </c>
      <c r="B1700" s="3" t="s">
        <v>1219</v>
      </c>
      <c r="C1700" s="3" t="s">
        <v>5328</v>
      </c>
      <c r="D1700" s="6">
        <v>9000</v>
      </c>
      <c r="E1700" s="8">
        <v>15505</v>
      </c>
      <c r="F1700" t="s">
        <v>8218</v>
      </c>
      <c r="G1700" t="s">
        <v>8223</v>
      </c>
      <c r="H1700" t="s">
        <v>8245</v>
      </c>
      <c r="I1700">
        <v>1446346800</v>
      </c>
      <c r="J1700">
        <v>1443714800</v>
      </c>
      <c r="K1700" t="b">
        <v>0</v>
      </c>
      <c r="L1700">
        <v>89</v>
      </c>
      <c r="M1700" t="b">
        <v>1</v>
      </c>
      <c r="N1700" t="s">
        <v>8283</v>
      </c>
      <c r="O1700" t="s">
        <v>8336</v>
      </c>
      <c r="P1700" t="s">
        <v>8337</v>
      </c>
      <c r="Q1700">
        <f t="shared" si="157"/>
        <v>172</v>
      </c>
      <c r="R1700">
        <f t="shared" si="156"/>
        <v>174.21</v>
      </c>
      <c r="S1700" s="12">
        <f t="shared" si="158"/>
        <v>42278.662037037036</v>
      </c>
      <c r="T1700" s="12">
        <f t="shared" si="159"/>
        <v>42309.125</v>
      </c>
      <c r="U1700">
        <f t="shared" si="160"/>
        <v>2015</v>
      </c>
      <c r="V1700" s="18">
        <f t="shared" si="161"/>
        <v>30.462962962962962</v>
      </c>
    </row>
    <row r="1701" spans="1:22" ht="45" x14ac:dyDescent="0.25">
      <c r="A1701">
        <v>1219</v>
      </c>
      <c r="B1701" s="3" t="s">
        <v>1220</v>
      </c>
      <c r="C1701" s="3" t="s">
        <v>5329</v>
      </c>
      <c r="D1701" s="6">
        <v>16350</v>
      </c>
      <c r="E1701" s="8">
        <v>26024</v>
      </c>
      <c r="F1701" t="s">
        <v>8218</v>
      </c>
      <c r="G1701" t="s">
        <v>8223</v>
      </c>
      <c r="H1701" t="s">
        <v>8245</v>
      </c>
      <c r="I1701">
        <v>1476961513</v>
      </c>
      <c r="J1701">
        <v>1474369513</v>
      </c>
      <c r="K1701" t="b">
        <v>0</v>
      </c>
      <c r="L1701">
        <v>253</v>
      </c>
      <c r="M1701" t="b">
        <v>1</v>
      </c>
      <c r="N1701" t="s">
        <v>8283</v>
      </c>
      <c r="O1701" t="s">
        <v>8336</v>
      </c>
      <c r="P1701" t="s">
        <v>8337</v>
      </c>
      <c r="Q1701">
        <f t="shared" si="157"/>
        <v>159</v>
      </c>
      <c r="R1701">
        <f t="shared" si="156"/>
        <v>102.86</v>
      </c>
      <c r="S1701" s="12">
        <f t="shared" si="158"/>
        <v>42633.461956018517</v>
      </c>
      <c r="T1701" s="12">
        <f t="shared" si="159"/>
        <v>42663.461956018517</v>
      </c>
      <c r="U1701">
        <f t="shared" si="160"/>
        <v>2016</v>
      </c>
      <c r="V1701" s="18">
        <f t="shared" si="161"/>
        <v>30</v>
      </c>
    </row>
    <row r="1702" spans="1:22" ht="45" x14ac:dyDescent="0.25">
      <c r="A1702">
        <v>1220</v>
      </c>
      <c r="B1702" s="3" t="s">
        <v>1221</v>
      </c>
      <c r="C1702" s="3" t="s">
        <v>5330</v>
      </c>
      <c r="D1702" s="6">
        <v>15000</v>
      </c>
      <c r="E1702" s="8">
        <v>15565</v>
      </c>
      <c r="F1702" t="s">
        <v>8218</v>
      </c>
      <c r="G1702" t="s">
        <v>8235</v>
      </c>
      <c r="H1702" t="s">
        <v>8248</v>
      </c>
      <c r="I1702">
        <v>1440515112</v>
      </c>
      <c r="J1702">
        <v>1437923112</v>
      </c>
      <c r="K1702" t="b">
        <v>0</v>
      </c>
      <c r="L1702">
        <v>140</v>
      </c>
      <c r="M1702" t="b">
        <v>1</v>
      </c>
      <c r="N1702" t="s">
        <v>8283</v>
      </c>
      <c r="O1702" t="s">
        <v>8336</v>
      </c>
      <c r="P1702" t="s">
        <v>8337</v>
      </c>
      <c r="Q1702">
        <f t="shared" si="157"/>
        <v>104</v>
      </c>
      <c r="R1702">
        <f t="shared" si="156"/>
        <v>111.18</v>
      </c>
      <c r="S1702" s="12">
        <f t="shared" si="158"/>
        <v>42211.628611111111</v>
      </c>
      <c r="T1702" s="12">
        <f t="shared" si="159"/>
        <v>42241.628611111111</v>
      </c>
      <c r="U1702">
        <f t="shared" si="160"/>
        <v>2015</v>
      </c>
      <c r="V1702" s="18">
        <f t="shared" si="161"/>
        <v>30</v>
      </c>
    </row>
    <row r="1703" spans="1:22" ht="60" x14ac:dyDescent="0.25">
      <c r="A1703">
        <v>1221</v>
      </c>
      <c r="B1703" s="3" t="s">
        <v>1222</v>
      </c>
      <c r="C1703" s="3" t="s">
        <v>5331</v>
      </c>
      <c r="D1703" s="6">
        <v>2200</v>
      </c>
      <c r="E1703" s="8">
        <v>2451.0100000000002</v>
      </c>
      <c r="F1703" t="s">
        <v>8218</v>
      </c>
      <c r="G1703" t="s">
        <v>8224</v>
      </c>
      <c r="H1703" t="s">
        <v>8246</v>
      </c>
      <c r="I1703">
        <v>1480809600</v>
      </c>
      <c r="J1703">
        <v>1478431488</v>
      </c>
      <c r="K1703" t="b">
        <v>0</v>
      </c>
      <c r="L1703">
        <v>103</v>
      </c>
      <c r="M1703" t="b">
        <v>1</v>
      </c>
      <c r="N1703" t="s">
        <v>8283</v>
      </c>
      <c r="O1703" t="s">
        <v>8336</v>
      </c>
      <c r="P1703" t="s">
        <v>8337</v>
      </c>
      <c r="Q1703">
        <f t="shared" si="157"/>
        <v>111</v>
      </c>
      <c r="R1703">
        <f t="shared" si="156"/>
        <v>23.8</v>
      </c>
      <c r="S1703" s="12">
        <f t="shared" si="158"/>
        <v>42680.47555555556</v>
      </c>
      <c r="T1703" s="12">
        <f t="shared" si="159"/>
        <v>42708</v>
      </c>
      <c r="U1703">
        <f t="shared" si="160"/>
        <v>2016</v>
      </c>
      <c r="V1703" s="18">
        <f t="shared" si="161"/>
        <v>27.524444444444441</v>
      </c>
    </row>
    <row r="1704" spans="1:22" ht="30" x14ac:dyDescent="0.25">
      <c r="A1704">
        <v>1222</v>
      </c>
      <c r="B1704" s="3" t="s">
        <v>1223</v>
      </c>
      <c r="C1704" s="3" t="s">
        <v>5332</v>
      </c>
      <c r="D1704" s="6">
        <v>4000</v>
      </c>
      <c r="E1704" s="8">
        <v>11215</v>
      </c>
      <c r="F1704" t="s">
        <v>8218</v>
      </c>
      <c r="G1704" t="s">
        <v>8228</v>
      </c>
      <c r="H1704" t="s">
        <v>8250</v>
      </c>
      <c r="I1704">
        <v>1459483200</v>
      </c>
      <c r="J1704">
        <v>1456852647</v>
      </c>
      <c r="K1704" t="b">
        <v>0</v>
      </c>
      <c r="L1704">
        <v>138</v>
      </c>
      <c r="M1704" t="b">
        <v>1</v>
      </c>
      <c r="N1704" t="s">
        <v>8283</v>
      </c>
      <c r="O1704" t="s">
        <v>8336</v>
      </c>
      <c r="P1704" t="s">
        <v>8337</v>
      </c>
      <c r="Q1704">
        <f t="shared" si="157"/>
        <v>280</v>
      </c>
      <c r="R1704">
        <f t="shared" si="156"/>
        <v>81.27</v>
      </c>
      <c r="S1704" s="12">
        <f t="shared" si="158"/>
        <v>42430.720451388886</v>
      </c>
      <c r="T1704" s="12">
        <f t="shared" si="159"/>
        <v>42461.166666666672</v>
      </c>
      <c r="U1704">
        <f t="shared" si="160"/>
        <v>2016</v>
      </c>
      <c r="V1704" s="18">
        <f t="shared" si="161"/>
        <v>30.446215277777782</v>
      </c>
    </row>
    <row r="1705" spans="1:22" ht="45" x14ac:dyDescent="0.25">
      <c r="A1705">
        <v>1223</v>
      </c>
      <c r="B1705" s="3" t="s">
        <v>1224</v>
      </c>
      <c r="C1705" s="3" t="s">
        <v>5333</v>
      </c>
      <c r="D1705" s="6">
        <v>19800</v>
      </c>
      <c r="E1705" s="8">
        <v>22197</v>
      </c>
      <c r="F1705" t="s">
        <v>8218</v>
      </c>
      <c r="G1705" t="s">
        <v>8223</v>
      </c>
      <c r="H1705" t="s">
        <v>8245</v>
      </c>
      <c r="I1705">
        <v>1478754909</v>
      </c>
      <c r="J1705">
        <v>1476159309</v>
      </c>
      <c r="K1705" t="b">
        <v>0</v>
      </c>
      <c r="L1705">
        <v>191</v>
      </c>
      <c r="M1705" t="b">
        <v>1</v>
      </c>
      <c r="N1705" t="s">
        <v>8283</v>
      </c>
      <c r="O1705" t="s">
        <v>8336</v>
      </c>
      <c r="P1705" t="s">
        <v>8337</v>
      </c>
      <c r="Q1705">
        <f t="shared" si="157"/>
        <v>112</v>
      </c>
      <c r="R1705">
        <f t="shared" si="156"/>
        <v>116.21</v>
      </c>
      <c r="S1705" s="12">
        <f t="shared" si="158"/>
        <v>42654.177187499998</v>
      </c>
      <c r="T1705" s="12">
        <f t="shared" si="159"/>
        <v>42684.218854166669</v>
      </c>
      <c r="U1705">
        <f t="shared" si="160"/>
        <v>2016</v>
      </c>
      <c r="V1705" s="18">
        <f t="shared" si="161"/>
        <v>30.041666666666668</v>
      </c>
    </row>
    <row r="1706" spans="1:22" ht="45" x14ac:dyDescent="0.25">
      <c r="A1706">
        <v>1501</v>
      </c>
      <c r="B1706" s="3" t="s">
        <v>1502</v>
      </c>
      <c r="C1706" s="3" t="s">
        <v>5611</v>
      </c>
      <c r="D1706" s="6">
        <v>52000</v>
      </c>
      <c r="E1706" s="8">
        <v>86492</v>
      </c>
      <c r="F1706" t="s">
        <v>8218</v>
      </c>
      <c r="G1706" t="s">
        <v>8228</v>
      </c>
      <c r="H1706" t="s">
        <v>8250</v>
      </c>
      <c r="I1706">
        <v>1436364023</v>
      </c>
      <c r="J1706">
        <v>1433772023</v>
      </c>
      <c r="K1706" t="b">
        <v>1</v>
      </c>
      <c r="L1706">
        <v>885</v>
      </c>
      <c r="M1706" t="b">
        <v>1</v>
      </c>
      <c r="N1706" t="s">
        <v>8283</v>
      </c>
      <c r="O1706" t="s">
        <v>8336</v>
      </c>
      <c r="P1706" t="s">
        <v>8337</v>
      </c>
      <c r="Q1706">
        <f t="shared" si="157"/>
        <v>166</v>
      </c>
      <c r="R1706">
        <f t="shared" si="156"/>
        <v>97.73</v>
      </c>
      <c r="S1706" s="12">
        <f t="shared" si="158"/>
        <v>42163.583599537036</v>
      </c>
      <c r="T1706" s="12">
        <f t="shared" si="159"/>
        <v>42193.583599537036</v>
      </c>
      <c r="U1706">
        <f t="shared" si="160"/>
        <v>2015</v>
      </c>
      <c r="V1706" s="18">
        <f t="shared" si="161"/>
        <v>30</v>
      </c>
    </row>
    <row r="1707" spans="1:22" ht="60" x14ac:dyDescent="0.25">
      <c r="A1707">
        <v>1502</v>
      </c>
      <c r="B1707" s="3" t="s">
        <v>1503</v>
      </c>
      <c r="C1707" s="3" t="s">
        <v>5612</v>
      </c>
      <c r="D1707" s="6">
        <v>22000</v>
      </c>
      <c r="E1707" s="8">
        <v>22318</v>
      </c>
      <c r="F1707" t="s">
        <v>8218</v>
      </c>
      <c r="G1707" t="s">
        <v>8224</v>
      </c>
      <c r="H1707" t="s">
        <v>8246</v>
      </c>
      <c r="I1707">
        <v>1458943200</v>
      </c>
      <c r="J1707">
        <v>1456491680</v>
      </c>
      <c r="K1707" t="b">
        <v>1</v>
      </c>
      <c r="L1707">
        <v>329</v>
      </c>
      <c r="M1707" t="b">
        <v>1</v>
      </c>
      <c r="N1707" t="s">
        <v>8283</v>
      </c>
      <c r="O1707" t="s">
        <v>8336</v>
      </c>
      <c r="P1707" t="s">
        <v>8337</v>
      </c>
      <c r="Q1707">
        <f t="shared" si="157"/>
        <v>101</v>
      </c>
      <c r="R1707">
        <f t="shared" si="156"/>
        <v>67.84</v>
      </c>
      <c r="S1707" s="12">
        <f t="shared" si="158"/>
        <v>42426.542592592596</v>
      </c>
      <c r="T1707" s="12">
        <f t="shared" si="159"/>
        <v>42454.916666666672</v>
      </c>
      <c r="U1707">
        <f t="shared" si="160"/>
        <v>2016</v>
      </c>
      <c r="V1707" s="18">
        <f t="shared" si="161"/>
        <v>28.374074074074073</v>
      </c>
    </row>
    <row r="1708" spans="1:22" ht="60" x14ac:dyDescent="0.25">
      <c r="A1708">
        <v>1503</v>
      </c>
      <c r="B1708" s="3" t="s">
        <v>1504</v>
      </c>
      <c r="C1708" s="3" t="s">
        <v>5613</v>
      </c>
      <c r="D1708" s="6">
        <v>3750</v>
      </c>
      <c r="E1708" s="8">
        <v>4045.93</v>
      </c>
      <c r="F1708" t="s">
        <v>8218</v>
      </c>
      <c r="G1708" t="s">
        <v>8241</v>
      </c>
      <c r="H1708" t="s">
        <v>8248</v>
      </c>
      <c r="I1708">
        <v>1477210801</v>
      </c>
      <c r="J1708">
        <v>1472026801</v>
      </c>
      <c r="K1708" t="b">
        <v>1</v>
      </c>
      <c r="L1708">
        <v>71</v>
      </c>
      <c r="M1708" t="b">
        <v>1</v>
      </c>
      <c r="N1708" t="s">
        <v>8283</v>
      </c>
      <c r="O1708" t="s">
        <v>8336</v>
      </c>
      <c r="P1708" t="s">
        <v>8337</v>
      </c>
      <c r="Q1708">
        <f t="shared" si="157"/>
        <v>108</v>
      </c>
      <c r="R1708">
        <f t="shared" si="156"/>
        <v>56.98</v>
      </c>
      <c r="S1708" s="12">
        <f t="shared" si="158"/>
        <v>42606.347233796296</v>
      </c>
      <c r="T1708" s="12">
        <f t="shared" si="159"/>
        <v>42666.347233796296</v>
      </c>
      <c r="U1708">
        <f t="shared" si="160"/>
        <v>2016</v>
      </c>
      <c r="V1708" s="18">
        <f t="shared" si="161"/>
        <v>60</v>
      </c>
    </row>
    <row r="1709" spans="1:22" ht="45" x14ac:dyDescent="0.25">
      <c r="A1709">
        <v>1504</v>
      </c>
      <c r="B1709" s="3" t="s">
        <v>1505</v>
      </c>
      <c r="C1709" s="3" t="s">
        <v>5614</v>
      </c>
      <c r="D1709" s="6">
        <v>6500</v>
      </c>
      <c r="E1709" s="8">
        <v>18066</v>
      </c>
      <c r="F1709" t="s">
        <v>8218</v>
      </c>
      <c r="G1709" t="s">
        <v>8224</v>
      </c>
      <c r="H1709" t="s">
        <v>8246</v>
      </c>
      <c r="I1709">
        <v>1402389180</v>
      </c>
      <c r="J1709">
        <v>1399996024</v>
      </c>
      <c r="K1709" t="b">
        <v>1</v>
      </c>
      <c r="L1709">
        <v>269</v>
      </c>
      <c r="M1709" t="b">
        <v>1</v>
      </c>
      <c r="N1709" t="s">
        <v>8283</v>
      </c>
      <c r="O1709" t="s">
        <v>8336</v>
      </c>
      <c r="P1709" t="s">
        <v>8337</v>
      </c>
      <c r="Q1709">
        <f t="shared" si="157"/>
        <v>278</v>
      </c>
      <c r="R1709">
        <f t="shared" si="156"/>
        <v>67.16</v>
      </c>
      <c r="S1709" s="12">
        <f t="shared" si="158"/>
        <v>41772.657685185186</v>
      </c>
      <c r="T1709" s="12">
        <f t="shared" si="159"/>
        <v>41800.356249999997</v>
      </c>
      <c r="U1709">
        <f t="shared" si="160"/>
        <v>2014</v>
      </c>
      <c r="V1709" s="18">
        <f t="shared" si="161"/>
        <v>27.698564814814816</v>
      </c>
    </row>
    <row r="1710" spans="1:22" ht="60" x14ac:dyDescent="0.25">
      <c r="A1710">
        <v>1505</v>
      </c>
      <c r="B1710" s="3" t="s">
        <v>1506</v>
      </c>
      <c r="C1710" s="3" t="s">
        <v>5615</v>
      </c>
      <c r="D1710" s="6">
        <v>16000</v>
      </c>
      <c r="E1710" s="8">
        <v>16573</v>
      </c>
      <c r="F1710" t="s">
        <v>8218</v>
      </c>
      <c r="G1710" t="s">
        <v>8235</v>
      </c>
      <c r="H1710" t="s">
        <v>8248</v>
      </c>
      <c r="I1710">
        <v>1458676860</v>
      </c>
      <c r="J1710">
        <v>1455446303</v>
      </c>
      <c r="K1710" t="b">
        <v>1</v>
      </c>
      <c r="L1710">
        <v>345</v>
      </c>
      <c r="M1710" t="b">
        <v>1</v>
      </c>
      <c r="N1710" t="s">
        <v>8283</v>
      </c>
      <c r="O1710" t="s">
        <v>8336</v>
      </c>
      <c r="P1710" t="s">
        <v>8337</v>
      </c>
      <c r="Q1710">
        <f t="shared" si="157"/>
        <v>104</v>
      </c>
      <c r="R1710">
        <f t="shared" si="156"/>
        <v>48.04</v>
      </c>
      <c r="S1710" s="12">
        <f t="shared" si="158"/>
        <v>42414.44332175926</v>
      </c>
      <c r="T1710" s="12">
        <f t="shared" si="159"/>
        <v>42451.834027777775</v>
      </c>
      <c r="U1710">
        <f t="shared" si="160"/>
        <v>2016</v>
      </c>
      <c r="V1710" s="18">
        <f t="shared" si="161"/>
        <v>37.390706018518522</v>
      </c>
    </row>
    <row r="1711" spans="1:22" ht="45" x14ac:dyDescent="0.25">
      <c r="A1711">
        <v>1506</v>
      </c>
      <c r="B1711" s="3" t="s">
        <v>1507</v>
      </c>
      <c r="C1711" s="3" t="s">
        <v>5616</v>
      </c>
      <c r="D1711" s="6">
        <v>1500</v>
      </c>
      <c r="E1711" s="8">
        <v>1671</v>
      </c>
      <c r="F1711" t="s">
        <v>8218</v>
      </c>
      <c r="G1711" t="s">
        <v>8224</v>
      </c>
      <c r="H1711" t="s">
        <v>8246</v>
      </c>
      <c r="I1711">
        <v>1406227904</v>
      </c>
      <c r="J1711">
        <v>1403635904</v>
      </c>
      <c r="K1711" t="b">
        <v>1</v>
      </c>
      <c r="L1711">
        <v>43</v>
      </c>
      <c r="M1711" t="b">
        <v>1</v>
      </c>
      <c r="N1711" t="s">
        <v>8283</v>
      </c>
      <c r="O1711" t="s">
        <v>8336</v>
      </c>
      <c r="P1711" t="s">
        <v>8337</v>
      </c>
      <c r="Q1711">
        <f t="shared" si="157"/>
        <v>111</v>
      </c>
      <c r="R1711">
        <f t="shared" si="156"/>
        <v>38.86</v>
      </c>
      <c r="S1711" s="12">
        <f t="shared" si="158"/>
        <v>41814.785925925928</v>
      </c>
      <c r="T1711" s="12">
        <f t="shared" si="159"/>
        <v>41844.785925925928</v>
      </c>
      <c r="U1711">
        <f t="shared" si="160"/>
        <v>2014</v>
      </c>
      <c r="V1711" s="18">
        <f t="shared" si="161"/>
        <v>30</v>
      </c>
    </row>
    <row r="1712" spans="1:22" ht="60" x14ac:dyDescent="0.25">
      <c r="A1712">
        <v>1507</v>
      </c>
      <c r="B1712" s="3" t="s">
        <v>1508</v>
      </c>
      <c r="C1712" s="3" t="s">
        <v>5617</v>
      </c>
      <c r="D1712" s="6">
        <v>1200</v>
      </c>
      <c r="E1712" s="8">
        <v>2580</v>
      </c>
      <c r="F1712" t="s">
        <v>8218</v>
      </c>
      <c r="G1712" t="s">
        <v>8223</v>
      </c>
      <c r="H1712" t="s">
        <v>8245</v>
      </c>
      <c r="I1712">
        <v>1273911000</v>
      </c>
      <c r="J1712">
        <v>1268822909</v>
      </c>
      <c r="K1712" t="b">
        <v>1</v>
      </c>
      <c r="L1712">
        <v>33</v>
      </c>
      <c r="M1712" t="b">
        <v>1</v>
      </c>
      <c r="N1712" t="s">
        <v>8283</v>
      </c>
      <c r="O1712" t="s">
        <v>8336</v>
      </c>
      <c r="P1712" t="s">
        <v>8337</v>
      </c>
      <c r="Q1712">
        <f t="shared" si="157"/>
        <v>215</v>
      </c>
      <c r="R1712">
        <f t="shared" si="156"/>
        <v>78.180000000000007</v>
      </c>
      <c r="S1712" s="12">
        <f t="shared" si="158"/>
        <v>40254.450335648151</v>
      </c>
      <c r="T1712" s="12">
        <f t="shared" si="159"/>
        <v>40313.340277777781</v>
      </c>
      <c r="U1712">
        <f t="shared" si="160"/>
        <v>2010</v>
      </c>
      <c r="V1712" s="18">
        <f t="shared" si="161"/>
        <v>58.889942129629624</v>
      </c>
    </row>
    <row r="1713" spans="1:22" ht="45" x14ac:dyDescent="0.25">
      <c r="A1713">
        <v>1508</v>
      </c>
      <c r="B1713" s="3" t="s">
        <v>1509</v>
      </c>
      <c r="C1713" s="3" t="s">
        <v>5618</v>
      </c>
      <c r="D1713" s="6">
        <v>18500</v>
      </c>
      <c r="E1713" s="8">
        <v>20491</v>
      </c>
      <c r="F1713" t="s">
        <v>8218</v>
      </c>
      <c r="G1713" t="s">
        <v>8223</v>
      </c>
      <c r="H1713" t="s">
        <v>8245</v>
      </c>
      <c r="I1713">
        <v>1403880281</v>
      </c>
      <c r="J1713">
        <v>1401201881</v>
      </c>
      <c r="K1713" t="b">
        <v>1</v>
      </c>
      <c r="L1713">
        <v>211</v>
      </c>
      <c r="M1713" t="b">
        <v>1</v>
      </c>
      <c r="N1713" t="s">
        <v>8283</v>
      </c>
      <c r="O1713" t="s">
        <v>8336</v>
      </c>
      <c r="P1713" t="s">
        <v>8337</v>
      </c>
      <c r="Q1713">
        <f t="shared" si="157"/>
        <v>111</v>
      </c>
      <c r="R1713">
        <f t="shared" si="156"/>
        <v>97.11</v>
      </c>
      <c r="S1713" s="12">
        <f t="shared" si="158"/>
        <v>41786.614363425928</v>
      </c>
      <c r="T1713" s="12">
        <f t="shared" si="159"/>
        <v>41817.614363425928</v>
      </c>
      <c r="U1713">
        <f t="shared" si="160"/>
        <v>2014</v>
      </c>
      <c r="V1713" s="18">
        <f t="shared" si="161"/>
        <v>31</v>
      </c>
    </row>
    <row r="1714" spans="1:22" ht="60" x14ac:dyDescent="0.25">
      <c r="A1714">
        <v>1509</v>
      </c>
      <c r="B1714" s="3" t="s">
        <v>1510</v>
      </c>
      <c r="C1714" s="3" t="s">
        <v>5619</v>
      </c>
      <c r="D1714" s="6">
        <v>17500</v>
      </c>
      <c r="E1714" s="8">
        <v>21637.22</v>
      </c>
      <c r="F1714" t="s">
        <v>8218</v>
      </c>
      <c r="G1714" t="s">
        <v>8235</v>
      </c>
      <c r="H1714" t="s">
        <v>8248</v>
      </c>
      <c r="I1714">
        <v>1487113140</v>
      </c>
      <c r="J1714">
        <v>1484570885</v>
      </c>
      <c r="K1714" t="b">
        <v>1</v>
      </c>
      <c r="L1714">
        <v>196</v>
      </c>
      <c r="M1714" t="b">
        <v>1</v>
      </c>
      <c r="N1714" t="s">
        <v>8283</v>
      </c>
      <c r="O1714" t="s">
        <v>8336</v>
      </c>
      <c r="P1714" t="s">
        <v>8337</v>
      </c>
      <c r="Q1714">
        <f t="shared" si="157"/>
        <v>124</v>
      </c>
      <c r="R1714">
        <f t="shared" si="156"/>
        <v>110.39</v>
      </c>
      <c r="S1714" s="12">
        <f t="shared" si="158"/>
        <v>42751.533391203702</v>
      </c>
      <c r="T1714" s="12">
        <f t="shared" si="159"/>
        <v>42780.957638888889</v>
      </c>
      <c r="U1714">
        <f t="shared" si="160"/>
        <v>2017</v>
      </c>
      <c r="V1714" s="18">
        <f t="shared" si="161"/>
        <v>29.424247685185183</v>
      </c>
    </row>
    <row r="1715" spans="1:22" ht="60" x14ac:dyDescent="0.25">
      <c r="A1715">
        <v>1510</v>
      </c>
      <c r="B1715" s="3" t="s">
        <v>1511</v>
      </c>
      <c r="C1715" s="3" t="s">
        <v>5620</v>
      </c>
      <c r="D1715" s="6">
        <v>16000</v>
      </c>
      <c r="E1715" s="8">
        <v>16165.6</v>
      </c>
      <c r="F1715" t="s">
        <v>8218</v>
      </c>
      <c r="G1715" t="s">
        <v>8224</v>
      </c>
      <c r="H1715" t="s">
        <v>8246</v>
      </c>
      <c r="I1715">
        <v>1405761278</v>
      </c>
      <c r="J1715">
        <v>1403169278</v>
      </c>
      <c r="K1715" t="b">
        <v>1</v>
      </c>
      <c r="L1715">
        <v>405</v>
      </c>
      <c r="M1715" t="b">
        <v>1</v>
      </c>
      <c r="N1715" t="s">
        <v>8283</v>
      </c>
      <c r="O1715" t="s">
        <v>8336</v>
      </c>
      <c r="P1715" t="s">
        <v>8337</v>
      </c>
      <c r="Q1715">
        <f t="shared" si="157"/>
        <v>101</v>
      </c>
      <c r="R1715">
        <f t="shared" si="156"/>
        <v>39.92</v>
      </c>
      <c r="S1715" s="12">
        <f t="shared" si="158"/>
        <v>41809.385162037033</v>
      </c>
      <c r="T1715" s="12">
        <f t="shared" si="159"/>
        <v>41839.385162037033</v>
      </c>
      <c r="U1715">
        <f t="shared" si="160"/>
        <v>2014</v>
      </c>
      <c r="V1715" s="18">
        <f t="shared" si="161"/>
        <v>30</v>
      </c>
    </row>
    <row r="1716" spans="1:22" ht="60" x14ac:dyDescent="0.25">
      <c r="A1716">
        <v>1511</v>
      </c>
      <c r="B1716" s="3" t="s">
        <v>1512</v>
      </c>
      <c r="C1716" s="3" t="s">
        <v>5621</v>
      </c>
      <c r="D1716" s="6">
        <v>14000</v>
      </c>
      <c r="E1716" s="8">
        <v>15651</v>
      </c>
      <c r="F1716" t="s">
        <v>8218</v>
      </c>
      <c r="G1716" t="s">
        <v>8223</v>
      </c>
      <c r="H1716" t="s">
        <v>8245</v>
      </c>
      <c r="I1716">
        <v>1447858804</v>
      </c>
      <c r="J1716">
        <v>1445263204</v>
      </c>
      <c r="K1716" t="b">
        <v>1</v>
      </c>
      <c r="L1716">
        <v>206</v>
      </c>
      <c r="M1716" t="b">
        <v>1</v>
      </c>
      <c r="N1716" t="s">
        <v>8283</v>
      </c>
      <c r="O1716" t="s">
        <v>8336</v>
      </c>
      <c r="P1716" t="s">
        <v>8337</v>
      </c>
      <c r="Q1716">
        <f t="shared" si="157"/>
        <v>112</v>
      </c>
      <c r="R1716">
        <f t="shared" si="156"/>
        <v>75.98</v>
      </c>
      <c r="S1716" s="12">
        <f t="shared" si="158"/>
        <v>42296.583379629628</v>
      </c>
      <c r="T1716" s="12">
        <f t="shared" si="159"/>
        <v>42326.625046296293</v>
      </c>
      <c r="U1716">
        <f t="shared" si="160"/>
        <v>2015</v>
      </c>
      <c r="V1716" s="18">
        <f t="shared" si="161"/>
        <v>30.041666666666668</v>
      </c>
    </row>
    <row r="1717" spans="1:22" ht="60" x14ac:dyDescent="0.25">
      <c r="A1717">
        <v>1512</v>
      </c>
      <c r="B1717" s="3" t="s">
        <v>1513</v>
      </c>
      <c r="C1717" s="3" t="s">
        <v>5622</v>
      </c>
      <c r="D1717" s="6">
        <v>3500</v>
      </c>
      <c r="E1717" s="8">
        <v>19557</v>
      </c>
      <c r="F1717" t="s">
        <v>8218</v>
      </c>
      <c r="G1717" t="s">
        <v>8223</v>
      </c>
      <c r="H1717" t="s">
        <v>8245</v>
      </c>
      <c r="I1717">
        <v>1486311939</v>
      </c>
      <c r="J1717">
        <v>1483719939</v>
      </c>
      <c r="K1717" t="b">
        <v>1</v>
      </c>
      <c r="L1717">
        <v>335</v>
      </c>
      <c r="M1717" t="b">
        <v>1</v>
      </c>
      <c r="N1717" t="s">
        <v>8283</v>
      </c>
      <c r="O1717" t="s">
        <v>8336</v>
      </c>
      <c r="P1717" t="s">
        <v>8337</v>
      </c>
      <c r="Q1717">
        <f t="shared" si="157"/>
        <v>559</v>
      </c>
      <c r="R1717">
        <f t="shared" si="156"/>
        <v>58.38</v>
      </c>
      <c r="S1717" s="12">
        <f t="shared" si="158"/>
        <v>42741.684479166666</v>
      </c>
      <c r="T1717" s="12">
        <f t="shared" si="159"/>
        <v>42771.684479166666</v>
      </c>
      <c r="U1717">
        <f t="shared" si="160"/>
        <v>2017</v>
      </c>
      <c r="V1717" s="18">
        <f t="shared" si="161"/>
        <v>30</v>
      </c>
    </row>
    <row r="1718" spans="1:22" ht="45" x14ac:dyDescent="0.25">
      <c r="A1718">
        <v>1513</v>
      </c>
      <c r="B1718" s="3" t="s">
        <v>1514</v>
      </c>
      <c r="C1718" s="3" t="s">
        <v>5623</v>
      </c>
      <c r="D1718" s="6">
        <v>8000</v>
      </c>
      <c r="E1718" s="8">
        <v>12001.5</v>
      </c>
      <c r="F1718" t="s">
        <v>8218</v>
      </c>
      <c r="G1718" t="s">
        <v>8224</v>
      </c>
      <c r="H1718" t="s">
        <v>8246</v>
      </c>
      <c r="I1718">
        <v>1405523866</v>
      </c>
      <c r="J1718">
        <v>1402931866</v>
      </c>
      <c r="K1718" t="b">
        <v>1</v>
      </c>
      <c r="L1718">
        <v>215</v>
      </c>
      <c r="M1718" t="b">
        <v>1</v>
      </c>
      <c r="N1718" t="s">
        <v>8283</v>
      </c>
      <c r="O1718" t="s">
        <v>8336</v>
      </c>
      <c r="P1718" t="s">
        <v>8337</v>
      </c>
      <c r="Q1718">
        <f t="shared" si="157"/>
        <v>150</v>
      </c>
      <c r="R1718">
        <f t="shared" si="156"/>
        <v>55.82</v>
      </c>
      <c r="S1718" s="12">
        <f t="shared" si="158"/>
        <v>41806.637337962966</v>
      </c>
      <c r="T1718" s="12">
        <f t="shared" si="159"/>
        <v>41836.637337962966</v>
      </c>
      <c r="U1718">
        <f t="shared" si="160"/>
        <v>2014</v>
      </c>
      <c r="V1718" s="18">
        <f t="shared" si="161"/>
        <v>30</v>
      </c>
    </row>
    <row r="1719" spans="1:22" ht="45" x14ac:dyDescent="0.25">
      <c r="A1719">
        <v>1514</v>
      </c>
      <c r="B1719" s="3" t="s">
        <v>1515</v>
      </c>
      <c r="C1719" s="3" t="s">
        <v>5624</v>
      </c>
      <c r="D1719" s="6">
        <v>25000</v>
      </c>
      <c r="E1719" s="8">
        <v>26619</v>
      </c>
      <c r="F1719" t="s">
        <v>8218</v>
      </c>
      <c r="G1719" t="s">
        <v>8223</v>
      </c>
      <c r="H1719" t="s">
        <v>8245</v>
      </c>
      <c r="I1719">
        <v>1443363640</v>
      </c>
      <c r="J1719">
        <v>1439907640</v>
      </c>
      <c r="K1719" t="b">
        <v>1</v>
      </c>
      <c r="L1719">
        <v>176</v>
      </c>
      <c r="M1719" t="b">
        <v>1</v>
      </c>
      <c r="N1719" t="s">
        <v>8283</v>
      </c>
      <c r="O1719" t="s">
        <v>8336</v>
      </c>
      <c r="P1719" t="s">
        <v>8337</v>
      </c>
      <c r="Q1719">
        <f t="shared" si="157"/>
        <v>106</v>
      </c>
      <c r="R1719">
        <f t="shared" si="156"/>
        <v>151.24</v>
      </c>
      <c r="S1719" s="12">
        <f t="shared" si="158"/>
        <v>42234.597685185188</v>
      </c>
      <c r="T1719" s="12">
        <f t="shared" si="159"/>
        <v>42274.597685185188</v>
      </c>
      <c r="U1719">
        <f t="shared" si="160"/>
        <v>2015</v>
      </c>
      <c r="V1719" s="18">
        <f t="shared" si="161"/>
        <v>40</v>
      </c>
    </row>
    <row r="1720" spans="1:22" ht="60" x14ac:dyDescent="0.25">
      <c r="A1720">
        <v>1515</v>
      </c>
      <c r="B1720" s="3" t="s">
        <v>1516</v>
      </c>
      <c r="C1720" s="3" t="s">
        <v>5625</v>
      </c>
      <c r="D1720" s="6">
        <v>300000</v>
      </c>
      <c r="E1720" s="8">
        <v>471567</v>
      </c>
      <c r="F1720" t="s">
        <v>8218</v>
      </c>
      <c r="G1720" t="s">
        <v>8233</v>
      </c>
      <c r="H1720" t="s">
        <v>8253</v>
      </c>
      <c r="I1720">
        <v>1458104697</v>
      </c>
      <c r="J1720">
        <v>1455516297</v>
      </c>
      <c r="K1720" t="b">
        <v>1</v>
      </c>
      <c r="L1720">
        <v>555</v>
      </c>
      <c r="M1720" t="b">
        <v>1</v>
      </c>
      <c r="N1720" t="s">
        <v>8283</v>
      </c>
      <c r="O1720" t="s">
        <v>8336</v>
      </c>
      <c r="P1720" t="s">
        <v>8337</v>
      </c>
      <c r="Q1720">
        <f t="shared" si="157"/>
        <v>157</v>
      </c>
      <c r="R1720">
        <f t="shared" si="156"/>
        <v>849.67</v>
      </c>
      <c r="S1720" s="12">
        <f t="shared" si="158"/>
        <v>42415.253437499996</v>
      </c>
      <c r="T1720" s="12">
        <f t="shared" si="159"/>
        <v>42445.211770833332</v>
      </c>
      <c r="U1720">
        <f t="shared" si="160"/>
        <v>2016</v>
      </c>
      <c r="V1720" s="18">
        <f t="shared" si="161"/>
        <v>29.958333333333332</v>
      </c>
    </row>
    <row r="1721" spans="1:22" ht="45" x14ac:dyDescent="0.25">
      <c r="A1721">
        <v>1516</v>
      </c>
      <c r="B1721" s="3" t="s">
        <v>1517</v>
      </c>
      <c r="C1721" s="3" t="s">
        <v>5626</v>
      </c>
      <c r="D1721" s="6">
        <v>17000</v>
      </c>
      <c r="E1721" s="8">
        <v>18472</v>
      </c>
      <c r="F1721" t="s">
        <v>8218</v>
      </c>
      <c r="G1721" t="s">
        <v>8223</v>
      </c>
      <c r="H1721" t="s">
        <v>8245</v>
      </c>
      <c r="I1721">
        <v>1475762400</v>
      </c>
      <c r="J1721">
        <v>1473160292</v>
      </c>
      <c r="K1721" t="b">
        <v>1</v>
      </c>
      <c r="L1721">
        <v>116</v>
      </c>
      <c r="M1721" t="b">
        <v>1</v>
      </c>
      <c r="N1721" t="s">
        <v>8283</v>
      </c>
      <c r="O1721" t="s">
        <v>8336</v>
      </c>
      <c r="P1721" t="s">
        <v>8337</v>
      </c>
      <c r="Q1721">
        <f t="shared" si="157"/>
        <v>109</v>
      </c>
      <c r="R1721">
        <f t="shared" si="156"/>
        <v>159.24</v>
      </c>
      <c r="S1721" s="12">
        <f t="shared" si="158"/>
        <v>42619.466342592597</v>
      </c>
      <c r="T1721" s="12">
        <f t="shared" si="159"/>
        <v>42649.583333333328</v>
      </c>
      <c r="U1721">
        <f t="shared" si="160"/>
        <v>2016</v>
      </c>
      <c r="V1721" s="18">
        <f t="shared" si="161"/>
        <v>30.116990740740743</v>
      </c>
    </row>
    <row r="1722" spans="1:22" ht="60" x14ac:dyDescent="0.25">
      <c r="A1722">
        <v>1517</v>
      </c>
      <c r="B1722" s="3" t="s">
        <v>1518</v>
      </c>
      <c r="C1722" s="3" t="s">
        <v>5627</v>
      </c>
      <c r="D1722" s="6">
        <v>15000</v>
      </c>
      <c r="E1722" s="8">
        <v>24297</v>
      </c>
      <c r="F1722" t="s">
        <v>8218</v>
      </c>
      <c r="G1722" t="s">
        <v>8223</v>
      </c>
      <c r="H1722" t="s">
        <v>8245</v>
      </c>
      <c r="I1722">
        <v>1417845600</v>
      </c>
      <c r="J1722">
        <v>1415194553</v>
      </c>
      <c r="K1722" t="b">
        <v>1</v>
      </c>
      <c r="L1722">
        <v>615</v>
      </c>
      <c r="M1722" t="b">
        <v>1</v>
      </c>
      <c r="N1722" t="s">
        <v>8283</v>
      </c>
      <c r="O1722" t="s">
        <v>8336</v>
      </c>
      <c r="P1722" t="s">
        <v>8337</v>
      </c>
      <c r="Q1722">
        <f t="shared" si="157"/>
        <v>162</v>
      </c>
      <c r="R1722">
        <f t="shared" si="156"/>
        <v>39.51</v>
      </c>
      <c r="S1722" s="12">
        <f t="shared" si="158"/>
        <v>41948.56658564815</v>
      </c>
      <c r="T1722" s="12">
        <f t="shared" si="159"/>
        <v>41979.25</v>
      </c>
      <c r="U1722">
        <f t="shared" si="160"/>
        <v>2014</v>
      </c>
      <c r="V1722" s="18">
        <f t="shared" si="161"/>
        <v>30.683414351851852</v>
      </c>
    </row>
    <row r="1723" spans="1:22" ht="30" x14ac:dyDescent="0.25">
      <c r="A1723">
        <v>1518</v>
      </c>
      <c r="B1723" s="3" t="s">
        <v>1519</v>
      </c>
      <c r="C1723" s="3" t="s">
        <v>5628</v>
      </c>
      <c r="D1723" s="6">
        <v>15000</v>
      </c>
      <c r="E1723" s="8">
        <v>30805</v>
      </c>
      <c r="F1723" t="s">
        <v>8218</v>
      </c>
      <c r="G1723" t="s">
        <v>8223</v>
      </c>
      <c r="H1723" t="s">
        <v>8245</v>
      </c>
      <c r="I1723">
        <v>1401565252</v>
      </c>
      <c r="J1723">
        <v>1398973252</v>
      </c>
      <c r="K1723" t="b">
        <v>1</v>
      </c>
      <c r="L1723">
        <v>236</v>
      </c>
      <c r="M1723" t="b">
        <v>1</v>
      </c>
      <c r="N1723" t="s">
        <v>8283</v>
      </c>
      <c r="O1723" t="s">
        <v>8336</v>
      </c>
      <c r="P1723" t="s">
        <v>8337</v>
      </c>
      <c r="Q1723">
        <f t="shared" si="157"/>
        <v>205</v>
      </c>
      <c r="R1723">
        <f t="shared" si="156"/>
        <v>130.53</v>
      </c>
      <c r="S1723" s="12">
        <f t="shared" si="158"/>
        <v>41760.8200462963</v>
      </c>
      <c r="T1723" s="12">
        <f t="shared" si="159"/>
        <v>41790.8200462963</v>
      </c>
      <c r="U1723">
        <f t="shared" si="160"/>
        <v>2014</v>
      </c>
      <c r="V1723" s="18">
        <f t="shared" si="161"/>
        <v>30</v>
      </c>
    </row>
    <row r="1724" spans="1:22" ht="60" x14ac:dyDescent="0.25">
      <c r="A1724">
        <v>1519</v>
      </c>
      <c r="B1724" s="3" t="s">
        <v>1520</v>
      </c>
      <c r="C1724" s="3" t="s">
        <v>5629</v>
      </c>
      <c r="D1724" s="6">
        <v>9000</v>
      </c>
      <c r="E1724" s="8">
        <v>9302.75</v>
      </c>
      <c r="F1724" t="s">
        <v>8218</v>
      </c>
      <c r="G1724" t="s">
        <v>8223</v>
      </c>
      <c r="H1724" t="s">
        <v>8245</v>
      </c>
      <c r="I1724">
        <v>1403301540</v>
      </c>
      <c r="J1724">
        <v>1400867283</v>
      </c>
      <c r="K1724" t="b">
        <v>1</v>
      </c>
      <c r="L1724">
        <v>145</v>
      </c>
      <c r="M1724" t="b">
        <v>1</v>
      </c>
      <c r="N1724" t="s">
        <v>8283</v>
      </c>
      <c r="O1724" t="s">
        <v>8336</v>
      </c>
      <c r="P1724" t="s">
        <v>8337</v>
      </c>
      <c r="Q1724">
        <f t="shared" si="157"/>
        <v>103</v>
      </c>
      <c r="R1724">
        <f t="shared" si="156"/>
        <v>64.16</v>
      </c>
      <c r="S1724" s="12">
        <f t="shared" si="158"/>
        <v>41782.741701388892</v>
      </c>
      <c r="T1724" s="12">
        <f t="shared" si="159"/>
        <v>41810.915972222225</v>
      </c>
      <c r="U1724">
        <f t="shared" si="160"/>
        <v>2014</v>
      </c>
      <c r="V1724" s="18">
        <f t="shared" si="161"/>
        <v>28.174270833333335</v>
      </c>
    </row>
    <row r="1725" spans="1:22" ht="45" x14ac:dyDescent="0.25">
      <c r="A1725">
        <v>1520</v>
      </c>
      <c r="B1725" s="3" t="s">
        <v>1521</v>
      </c>
      <c r="C1725" s="3" t="s">
        <v>5630</v>
      </c>
      <c r="D1725" s="6">
        <v>18000</v>
      </c>
      <c r="E1725" s="8">
        <v>18625</v>
      </c>
      <c r="F1725" t="s">
        <v>8218</v>
      </c>
      <c r="G1725" t="s">
        <v>8223</v>
      </c>
      <c r="H1725" t="s">
        <v>8245</v>
      </c>
      <c r="I1725">
        <v>1418961600</v>
      </c>
      <c r="J1725">
        <v>1415824513</v>
      </c>
      <c r="K1725" t="b">
        <v>1</v>
      </c>
      <c r="L1725">
        <v>167</v>
      </c>
      <c r="M1725" t="b">
        <v>1</v>
      </c>
      <c r="N1725" t="s">
        <v>8283</v>
      </c>
      <c r="O1725" t="s">
        <v>8336</v>
      </c>
      <c r="P1725" t="s">
        <v>8337</v>
      </c>
      <c r="Q1725">
        <f t="shared" si="157"/>
        <v>103</v>
      </c>
      <c r="R1725">
        <f t="shared" si="156"/>
        <v>111.53</v>
      </c>
      <c r="S1725" s="12">
        <f t="shared" si="158"/>
        <v>41955.857789351852</v>
      </c>
      <c r="T1725" s="12">
        <f t="shared" si="159"/>
        <v>41992.166666666672</v>
      </c>
      <c r="U1725">
        <f t="shared" si="160"/>
        <v>2014</v>
      </c>
      <c r="V1725" s="18">
        <f t="shared" si="161"/>
        <v>36.308877314814815</v>
      </c>
    </row>
    <row r="1726" spans="1:22" ht="45" x14ac:dyDescent="0.25">
      <c r="A1726">
        <v>1521</v>
      </c>
      <c r="B1726" s="3" t="s">
        <v>1522</v>
      </c>
      <c r="C1726" s="3" t="s">
        <v>5631</v>
      </c>
      <c r="D1726" s="6">
        <v>37500</v>
      </c>
      <c r="E1726" s="8">
        <v>40055</v>
      </c>
      <c r="F1726" t="s">
        <v>8218</v>
      </c>
      <c r="G1726" t="s">
        <v>8223</v>
      </c>
      <c r="H1726" t="s">
        <v>8245</v>
      </c>
      <c r="I1726">
        <v>1465272091</v>
      </c>
      <c r="J1726">
        <v>1462248091</v>
      </c>
      <c r="K1726" t="b">
        <v>1</v>
      </c>
      <c r="L1726">
        <v>235</v>
      </c>
      <c r="M1726" t="b">
        <v>1</v>
      </c>
      <c r="N1726" t="s">
        <v>8283</v>
      </c>
      <c r="O1726" t="s">
        <v>8336</v>
      </c>
      <c r="P1726" t="s">
        <v>8337</v>
      </c>
      <c r="Q1726">
        <f t="shared" si="157"/>
        <v>107</v>
      </c>
      <c r="R1726">
        <f t="shared" si="156"/>
        <v>170.45</v>
      </c>
      <c r="S1726" s="12">
        <f t="shared" si="158"/>
        <v>42493.167719907404</v>
      </c>
      <c r="T1726" s="12">
        <f t="shared" si="159"/>
        <v>42528.167719907404</v>
      </c>
      <c r="U1726">
        <f t="shared" si="160"/>
        <v>2016</v>
      </c>
      <c r="V1726" s="18">
        <f t="shared" si="161"/>
        <v>35</v>
      </c>
    </row>
    <row r="1727" spans="1:22" ht="60" x14ac:dyDescent="0.25">
      <c r="A1727">
        <v>1522</v>
      </c>
      <c r="B1727" s="3" t="s">
        <v>1523</v>
      </c>
      <c r="C1727" s="3" t="s">
        <v>5632</v>
      </c>
      <c r="D1727" s="6">
        <v>43500</v>
      </c>
      <c r="E1727" s="8">
        <v>60450.1</v>
      </c>
      <c r="F1727" t="s">
        <v>8218</v>
      </c>
      <c r="G1727" t="s">
        <v>8223</v>
      </c>
      <c r="H1727" t="s">
        <v>8245</v>
      </c>
      <c r="I1727">
        <v>1413575739</v>
      </c>
      <c r="J1727">
        <v>1410983739</v>
      </c>
      <c r="K1727" t="b">
        <v>1</v>
      </c>
      <c r="L1727">
        <v>452</v>
      </c>
      <c r="M1727" t="b">
        <v>1</v>
      </c>
      <c r="N1727" t="s">
        <v>8283</v>
      </c>
      <c r="O1727" t="s">
        <v>8336</v>
      </c>
      <c r="P1727" t="s">
        <v>8337</v>
      </c>
      <c r="Q1727">
        <f t="shared" si="157"/>
        <v>139</v>
      </c>
      <c r="R1727">
        <f t="shared" si="156"/>
        <v>133.74</v>
      </c>
      <c r="S1727" s="12">
        <f t="shared" si="158"/>
        <v>41899.830312500002</v>
      </c>
      <c r="T1727" s="12">
        <f t="shared" si="159"/>
        <v>41929.830312500002</v>
      </c>
      <c r="U1727">
        <f t="shared" si="160"/>
        <v>2014</v>
      </c>
      <c r="V1727" s="18">
        <f t="shared" si="161"/>
        <v>30</v>
      </c>
    </row>
    <row r="1728" spans="1:22" ht="60" x14ac:dyDescent="0.25">
      <c r="A1728">
        <v>1523</v>
      </c>
      <c r="B1728" s="3" t="s">
        <v>1524</v>
      </c>
      <c r="C1728" s="3" t="s">
        <v>5633</v>
      </c>
      <c r="D1728" s="6">
        <v>18500</v>
      </c>
      <c r="E1728" s="8">
        <v>23096</v>
      </c>
      <c r="F1728" t="s">
        <v>8218</v>
      </c>
      <c r="G1728" t="s">
        <v>8223</v>
      </c>
      <c r="H1728" t="s">
        <v>8245</v>
      </c>
      <c r="I1728">
        <v>1419292800</v>
      </c>
      <c r="J1728">
        <v>1416592916</v>
      </c>
      <c r="K1728" t="b">
        <v>1</v>
      </c>
      <c r="L1728">
        <v>241</v>
      </c>
      <c r="M1728" t="b">
        <v>1</v>
      </c>
      <c r="N1728" t="s">
        <v>8283</v>
      </c>
      <c r="O1728" t="s">
        <v>8336</v>
      </c>
      <c r="P1728" t="s">
        <v>8337</v>
      </c>
      <c r="Q1728">
        <f t="shared" si="157"/>
        <v>125</v>
      </c>
      <c r="R1728">
        <f t="shared" si="156"/>
        <v>95.83</v>
      </c>
      <c r="S1728" s="12">
        <f t="shared" si="158"/>
        <v>41964.751342592594</v>
      </c>
      <c r="T1728" s="12">
        <f t="shared" si="159"/>
        <v>41996</v>
      </c>
      <c r="U1728">
        <f t="shared" si="160"/>
        <v>2014</v>
      </c>
      <c r="V1728" s="18">
        <f t="shared" si="161"/>
        <v>31.248657407407407</v>
      </c>
    </row>
    <row r="1729" spans="1:22" ht="45" x14ac:dyDescent="0.25">
      <c r="A1729">
        <v>1524</v>
      </c>
      <c r="B1729" s="3" t="s">
        <v>1525</v>
      </c>
      <c r="C1729" s="3" t="s">
        <v>5634</v>
      </c>
      <c r="D1729" s="6">
        <v>3000</v>
      </c>
      <c r="E1729" s="8">
        <v>6210</v>
      </c>
      <c r="F1729" t="s">
        <v>8218</v>
      </c>
      <c r="G1729" t="s">
        <v>8234</v>
      </c>
      <c r="H1729" t="s">
        <v>8254</v>
      </c>
      <c r="I1729">
        <v>1487592090</v>
      </c>
      <c r="J1729">
        <v>1485000090</v>
      </c>
      <c r="K1729" t="b">
        <v>1</v>
      </c>
      <c r="L1729">
        <v>28</v>
      </c>
      <c r="M1729" t="b">
        <v>1</v>
      </c>
      <c r="N1729" t="s">
        <v>8283</v>
      </c>
      <c r="O1729" t="s">
        <v>8336</v>
      </c>
      <c r="P1729" t="s">
        <v>8337</v>
      </c>
      <c r="Q1729">
        <f t="shared" si="157"/>
        <v>207</v>
      </c>
      <c r="R1729">
        <f t="shared" si="156"/>
        <v>221.79</v>
      </c>
      <c r="S1729" s="12">
        <f t="shared" si="158"/>
        <v>42756.501041666663</v>
      </c>
      <c r="T1729" s="12">
        <f t="shared" si="159"/>
        <v>42786.501041666663</v>
      </c>
      <c r="U1729">
        <f t="shared" si="160"/>
        <v>2017</v>
      </c>
      <c r="V1729" s="18">
        <f t="shared" si="161"/>
        <v>30</v>
      </c>
    </row>
    <row r="1730" spans="1:22" ht="60" x14ac:dyDescent="0.25">
      <c r="A1730">
        <v>1525</v>
      </c>
      <c r="B1730" s="3" t="s">
        <v>1526</v>
      </c>
      <c r="C1730" s="3" t="s">
        <v>5635</v>
      </c>
      <c r="D1730" s="6">
        <v>2600</v>
      </c>
      <c r="E1730" s="8">
        <v>4524.1499999999996</v>
      </c>
      <c r="F1730" t="s">
        <v>8218</v>
      </c>
      <c r="G1730" t="s">
        <v>8223</v>
      </c>
      <c r="H1730" t="s">
        <v>8245</v>
      </c>
      <c r="I1730">
        <v>1471539138</v>
      </c>
      <c r="J1730">
        <v>1468947138</v>
      </c>
      <c r="K1730" t="b">
        <v>1</v>
      </c>
      <c r="L1730">
        <v>140</v>
      </c>
      <c r="M1730" t="b">
        <v>1</v>
      </c>
      <c r="N1730" t="s">
        <v>8283</v>
      </c>
      <c r="O1730" t="s">
        <v>8336</v>
      </c>
      <c r="P1730" t="s">
        <v>8337</v>
      </c>
      <c r="Q1730">
        <f t="shared" si="157"/>
        <v>174</v>
      </c>
      <c r="R1730">
        <f t="shared" ref="R1730:R1793" si="162">IFERROR(ROUND(E1730/L1730,2),0)</f>
        <v>32.32</v>
      </c>
      <c r="S1730" s="12">
        <f t="shared" si="158"/>
        <v>42570.702986111108</v>
      </c>
      <c r="T1730" s="12">
        <f t="shared" si="159"/>
        <v>42600.702986111108</v>
      </c>
      <c r="U1730">
        <f t="shared" si="160"/>
        <v>2016</v>
      </c>
      <c r="V1730" s="18">
        <f t="shared" si="161"/>
        <v>30</v>
      </c>
    </row>
    <row r="1731" spans="1:22" ht="60" x14ac:dyDescent="0.25">
      <c r="A1731">
        <v>1526</v>
      </c>
      <c r="B1731" s="3" t="s">
        <v>1527</v>
      </c>
      <c r="C1731" s="3" t="s">
        <v>5636</v>
      </c>
      <c r="D1731" s="6">
        <v>23000</v>
      </c>
      <c r="E1731" s="8">
        <v>27675</v>
      </c>
      <c r="F1731" t="s">
        <v>8218</v>
      </c>
      <c r="G1731" t="s">
        <v>8223</v>
      </c>
      <c r="H1731" t="s">
        <v>8245</v>
      </c>
      <c r="I1731">
        <v>1453185447</v>
      </c>
      <c r="J1731">
        <v>1448951847</v>
      </c>
      <c r="K1731" t="b">
        <v>1</v>
      </c>
      <c r="L1731">
        <v>280</v>
      </c>
      <c r="M1731" t="b">
        <v>1</v>
      </c>
      <c r="N1731" t="s">
        <v>8283</v>
      </c>
      <c r="O1731" t="s">
        <v>8336</v>
      </c>
      <c r="P1731" t="s">
        <v>8337</v>
      </c>
      <c r="Q1731">
        <f t="shared" ref="Q1731:Q1794" si="163">ROUND(E1731/D1731*100,0)</f>
        <v>120</v>
      </c>
      <c r="R1731">
        <f t="shared" si="162"/>
        <v>98.84</v>
      </c>
      <c r="S1731" s="12">
        <f t="shared" ref="S1731:S1794" si="164">(((J1731/60)/60)/24)+DATE(1970,1,1)</f>
        <v>42339.276006944448</v>
      </c>
      <c r="T1731" s="12">
        <f t="shared" ref="T1731:T1794" si="165">(((I1731/60)/60)/24)+DATE(1970,1,1)</f>
        <v>42388.276006944448</v>
      </c>
      <c r="U1731">
        <f t="shared" ref="U1731:U1794" si="166">YEAR(S1731)</f>
        <v>2015</v>
      </c>
      <c r="V1731" s="18">
        <f t="shared" ref="V1731:V1794" si="167">(I1731-J1731)/60/60/24</f>
        <v>49</v>
      </c>
    </row>
    <row r="1732" spans="1:22" ht="45" x14ac:dyDescent="0.25">
      <c r="A1732">
        <v>1527</v>
      </c>
      <c r="B1732" s="3" t="s">
        <v>1528</v>
      </c>
      <c r="C1732" s="3" t="s">
        <v>5637</v>
      </c>
      <c r="D1732" s="6">
        <v>3500</v>
      </c>
      <c r="E1732" s="8">
        <v>3865.55</v>
      </c>
      <c r="F1732" t="s">
        <v>8218</v>
      </c>
      <c r="G1732" t="s">
        <v>8223</v>
      </c>
      <c r="H1732" t="s">
        <v>8245</v>
      </c>
      <c r="I1732">
        <v>1489497886</v>
      </c>
      <c r="J1732">
        <v>1487082286</v>
      </c>
      <c r="K1732" t="b">
        <v>1</v>
      </c>
      <c r="L1732">
        <v>70</v>
      </c>
      <c r="M1732" t="b">
        <v>1</v>
      </c>
      <c r="N1732" t="s">
        <v>8283</v>
      </c>
      <c r="O1732" t="s">
        <v>8336</v>
      </c>
      <c r="P1732" t="s">
        <v>8337</v>
      </c>
      <c r="Q1732">
        <f t="shared" si="163"/>
        <v>110</v>
      </c>
      <c r="R1732">
        <f t="shared" si="162"/>
        <v>55.22</v>
      </c>
      <c r="S1732" s="12">
        <f t="shared" si="164"/>
        <v>42780.600532407407</v>
      </c>
      <c r="T1732" s="12">
        <f t="shared" si="165"/>
        <v>42808.558865740735</v>
      </c>
      <c r="U1732">
        <f t="shared" si="166"/>
        <v>2017</v>
      </c>
      <c r="V1732" s="18">
        <f t="shared" si="167"/>
        <v>27.958333333333332</v>
      </c>
    </row>
    <row r="1733" spans="1:22" ht="30" x14ac:dyDescent="0.25">
      <c r="A1733">
        <v>1528</v>
      </c>
      <c r="B1733" s="3" t="s">
        <v>1529</v>
      </c>
      <c r="C1733" s="3" t="s">
        <v>5638</v>
      </c>
      <c r="D1733" s="6">
        <v>3000</v>
      </c>
      <c r="E1733" s="8">
        <v>8447</v>
      </c>
      <c r="F1733" t="s">
        <v>8218</v>
      </c>
      <c r="G1733" t="s">
        <v>8223</v>
      </c>
      <c r="H1733" t="s">
        <v>8245</v>
      </c>
      <c r="I1733">
        <v>1485907200</v>
      </c>
      <c r="J1733">
        <v>1483292122</v>
      </c>
      <c r="K1733" t="b">
        <v>1</v>
      </c>
      <c r="L1733">
        <v>160</v>
      </c>
      <c r="M1733" t="b">
        <v>1</v>
      </c>
      <c r="N1733" t="s">
        <v>8283</v>
      </c>
      <c r="O1733" t="s">
        <v>8336</v>
      </c>
      <c r="P1733" t="s">
        <v>8337</v>
      </c>
      <c r="Q1733">
        <f t="shared" si="163"/>
        <v>282</v>
      </c>
      <c r="R1733">
        <f t="shared" si="162"/>
        <v>52.79</v>
      </c>
      <c r="S1733" s="12">
        <f t="shared" si="164"/>
        <v>42736.732893518521</v>
      </c>
      <c r="T1733" s="12">
        <f t="shared" si="165"/>
        <v>42767</v>
      </c>
      <c r="U1733">
        <f t="shared" si="166"/>
        <v>2017</v>
      </c>
      <c r="V1733" s="18">
        <f t="shared" si="167"/>
        <v>30.267106481481481</v>
      </c>
    </row>
    <row r="1734" spans="1:22" ht="45" x14ac:dyDescent="0.25">
      <c r="A1734">
        <v>1529</v>
      </c>
      <c r="B1734" s="3" t="s">
        <v>1530</v>
      </c>
      <c r="C1734" s="3" t="s">
        <v>5639</v>
      </c>
      <c r="D1734" s="6">
        <v>19000</v>
      </c>
      <c r="E1734" s="8">
        <v>19129</v>
      </c>
      <c r="F1734" t="s">
        <v>8218</v>
      </c>
      <c r="G1734" t="s">
        <v>8223</v>
      </c>
      <c r="H1734" t="s">
        <v>8245</v>
      </c>
      <c r="I1734">
        <v>1426773920</v>
      </c>
      <c r="J1734">
        <v>1424185520</v>
      </c>
      <c r="K1734" t="b">
        <v>1</v>
      </c>
      <c r="L1734">
        <v>141</v>
      </c>
      <c r="M1734" t="b">
        <v>1</v>
      </c>
      <c r="N1734" t="s">
        <v>8283</v>
      </c>
      <c r="O1734" t="s">
        <v>8336</v>
      </c>
      <c r="P1734" t="s">
        <v>8337</v>
      </c>
      <c r="Q1734">
        <f t="shared" si="163"/>
        <v>101</v>
      </c>
      <c r="R1734">
        <f t="shared" si="162"/>
        <v>135.66999999999999</v>
      </c>
      <c r="S1734" s="12">
        <f t="shared" si="164"/>
        <v>42052.628703703704</v>
      </c>
      <c r="T1734" s="12">
        <f t="shared" si="165"/>
        <v>42082.587037037039</v>
      </c>
      <c r="U1734">
        <f t="shared" si="166"/>
        <v>2015</v>
      </c>
      <c r="V1734" s="18">
        <f t="shared" si="167"/>
        <v>29.958333333333332</v>
      </c>
    </row>
    <row r="1735" spans="1:22" ht="60" x14ac:dyDescent="0.25">
      <c r="A1735">
        <v>1530</v>
      </c>
      <c r="B1735" s="3" t="s">
        <v>1531</v>
      </c>
      <c r="C1735" s="3" t="s">
        <v>5640</v>
      </c>
      <c r="D1735" s="6">
        <v>35000</v>
      </c>
      <c r="E1735" s="8">
        <v>47189</v>
      </c>
      <c r="F1735" t="s">
        <v>8218</v>
      </c>
      <c r="G1735" t="s">
        <v>8223</v>
      </c>
      <c r="H1735" t="s">
        <v>8245</v>
      </c>
      <c r="I1735">
        <v>1445624695</v>
      </c>
      <c r="J1735">
        <v>1443464695</v>
      </c>
      <c r="K1735" t="b">
        <v>1</v>
      </c>
      <c r="L1735">
        <v>874</v>
      </c>
      <c r="M1735" t="b">
        <v>1</v>
      </c>
      <c r="N1735" t="s">
        <v>8283</v>
      </c>
      <c r="O1735" t="s">
        <v>8336</v>
      </c>
      <c r="P1735" t="s">
        <v>8337</v>
      </c>
      <c r="Q1735">
        <f t="shared" si="163"/>
        <v>135</v>
      </c>
      <c r="R1735">
        <f t="shared" si="162"/>
        <v>53.99</v>
      </c>
      <c r="S1735" s="12">
        <f t="shared" si="164"/>
        <v>42275.767303240747</v>
      </c>
      <c r="T1735" s="12">
        <f t="shared" si="165"/>
        <v>42300.767303240747</v>
      </c>
      <c r="U1735">
        <f t="shared" si="166"/>
        <v>2015</v>
      </c>
      <c r="V1735" s="18">
        <f t="shared" si="167"/>
        <v>25</v>
      </c>
    </row>
    <row r="1736" spans="1:22" ht="60" x14ac:dyDescent="0.25">
      <c r="A1736">
        <v>1531</v>
      </c>
      <c r="B1736" s="3" t="s">
        <v>1532</v>
      </c>
      <c r="C1736" s="3" t="s">
        <v>5641</v>
      </c>
      <c r="D1736" s="6">
        <v>2350</v>
      </c>
      <c r="E1736" s="8">
        <v>4135</v>
      </c>
      <c r="F1736" t="s">
        <v>8218</v>
      </c>
      <c r="G1736" t="s">
        <v>8223</v>
      </c>
      <c r="H1736" t="s">
        <v>8245</v>
      </c>
      <c r="I1736">
        <v>1417402800</v>
      </c>
      <c r="J1736">
        <v>1414610126</v>
      </c>
      <c r="K1736" t="b">
        <v>1</v>
      </c>
      <c r="L1736">
        <v>73</v>
      </c>
      <c r="M1736" t="b">
        <v>1</v>
      </c>
      <c r="N1736" t="s">
        <v>8283</v>
      </c>
      <c r="O1736" t="s">
        <v>8336</v>
      </c>
      <c r="P1736" t="s">
        <v>8337</v>
      </c>
      <c r="Q1736">
        <f t="shared" si="163"/>
        <v>176</v>
      </c>
      <c r="R1736">
        <f t="shared" si="162"/>
        <v>56.64</v>
      </c>
      <c r="S1736" s="12">
        <f t="shared" si="164"/>
        <v>41941.802384259259</v>
      </c>
      <c r="T1736" s="12">
        <f t="shared" si="165"/>
        <v>41974.125</v>
      </c>
      <c r="U1736">
        <f t="shared" si="166"/>
        <v>2014</v>
      </c>
      <c r="V1736" s="18">
        <f t="shared" si="167"/>
        <v>32.322615740740737</v>
      </c>
    </row>
    <row r="1737" spans="1:22" ht="60" x14ac:dyDescent="0.25">
      <c r="A1737">
        <v>1532</v>
      </c>
      <c r="B1737" s="3" t="s">
        <v>1533</v>
      </c>
      <c r="C1737" s="3" t="s">
        <v>5642</v>
      </c>
      <c r="D1737" s="6">
        <v>5000</v>
      </c>
      <c r="E1737" s="8">
        <v>24201</v>
      </c>
      <c r="F1737" t="s">
        <v>8218</v>
      </c>
      <c r="G1737" t="s">
        <v>8225</v>
      </c>
      <c r="H1737" t="s">
        <v>8247</v>
      </c>
      <c r="I1737">
        <v>1455548400</v>
      </c>
      <c r="J1737">
        <v>1453461865</v>
      </c>
      <c r="K1737" t="b">
        <v>1</v>
      </c>
      <c r="L1737">
        <v>294</v>
      </c>
      <c r="M1737" t="b">
        <v>1</v>
      </c>
      <c r="N1737" t="s">
        <v>8283</v>
      </c>
      <c r="O1737" t="s">
        <v>8336</v>
      </c>
      <c r="P1737" t="s">
        <v>8337</v>
      </c>
      <c r="Q1737">
        <f t="shared" si="163"/>
        <v>484</v>
      </c>
      <c r="R1737">
        <f t="shared" si="162"/>
        <v>82.32</v>
      </c>
      <c r="S1737" s="12">
        <f t="shared" si="164"/>
        <v>42391.475289351853</v>
      </c>
      <c r="T1737" s="12">
        <f t="shared" si="165"/>
        <v>42415.625</v>
      </c>
      <c r="U1737">
        <f t="shared" si="166"/>
        <v>2016</v>
      </c>
      <c r="V1737" s="18">
        <f t="shared" si="167"/>
        <v>24.149710648148147</v>
      </c>
    </row>
    <row r="1738" spans="1:22" ht="45" x14ac:dyDescent="0.25">
      <c r="A1738">
        <v>1533</v>
      </c>
      <c r="B1738" s="3" t="s">
        <v>1534</v>
      </c>
      <c r="C1738" s="3" t="s">
        <v>5643</v>
      </c>
      <c r="D1738" s="6">
        <v>45000</v>
      </c>
      <c r="E1738" s="8">
        <v>65313</v>
      </c>
      <c r="F1738" t="s">
        <v>8218</v>
      </c>
      <c r="G1738" t="s">
        <v>8223</v>
      </c>
      <c r="H1738" t="s">
        <v>8245</v>
      </c>
      <c r="I1738">
        <v>1462161540</v>
      </c>
      <c r="J1738">
        <v>1457913777</v>
      </c>
      <c r="K1738" t="b">
        <v>1</v>
      </c>
      <c r="L1738">
        <v>740</v>
      </c>
      <c r="M1738" t="b">
        <v>1</v>
      </c>
      <c r="N1738" t="s">
        <v>8283</v>
      </c>
      <c r="O1738" t="s">
        <v>8336</v>
      </c>
      <c r="P1738" t="s">
        <v>8337</v>
      </c>
      <c r="Q1738">
        <f t="shared" si="163"/>
        <v>145</v>
      </c>
      <c r="R1738">
        <f t="shared" si="162"/>
        <v>88.26</v>
      </c>
      <c r="S1738" s="12">
        <f t="shared" si="164"/>
        <v>42443.00204861111</v>
      </c>
      <c r="T1738" s="12">
        <f t="shared" si="165"/>
        <v>42492.165972222225</v>
      </c>
      <c r="U1738">
        <f t="shared" si="166"/>
        <v>2016</v>
      </c>
      <c r="V1738" s="18">
        <f t="shared" si="167"/>
        <v>49.163923611111109</v>
      </c>
    </row>
    <row r="1739" spans="1:22" ht="60" x14ac:dyDescent="0.25">
      <c r="A1739">
        <v>1534</v>
      </c>
      <c r="B1739" s="3" t="s">
        <v>1535</v>
      </c>
      <c r="C1739" s="3" t="s">
        <v>5644</v>
      </c>
      <c r="D1739" s="6">
        <v>7500</v>
      </c>
      <c r="E1739" s="8">
        <v>31330</v>
      </c>
      <c r="F1739" t="s">
        <v>8218</v>
      </c>
      <c r="G1739" t="s">
        <v>8223</v>
      </c>
      <c r="H1739" t="s">
        <v>8245</v>
      </c>
      <c r="I1739">
        <v>1441383062</v>
      </c>
      <c r="J1739">
        <v>1438791062</v>
      </c>
      <c r="K1739" t="b">
        <v>1</v>
      </c>
      <c r="L1739">
        <v>369</v>
      </c>
      <c r="M1739" t="b">
        <v>1</v>
      </c>
      <c r="N1739" t="s">
        <v>8283</v>
      </c>
      <c r="O1739" t="s">
        <v>8336</v>
      </c>
      <c r="P1739" t="s">
        <v>8337</v>
      </c>
      <c r="Q1739">
        <f t="shared" si="163"/>
        <v>418</v>
      </c>
      <c r="R1739">
        <f t="shared" si="162"/>
        <v>84.91</v>
      </c>
      <c r="S1739" s="12">
        <f t="shared" si="164"/>
        <v>42221.67432870371</v>
      </c>
      <c r="T1739" s="12">
        <f t="shared" si="165"/>
        <v>42251.67432870371</v>
      </c>
      <c r="U1739">
        <f t="shared" si="166"/>
        <v>2015</v>
      </c>
      <c r="V1739" s="18">
        <f t="shared" si="167"/>
        <v>30</v>
      </c>
    </row>
    <row r="1740" spans="1:22" ht="60" x14ac:dyDescent="0.25">
      <c r="A1740">
        <v>1535</v>
      </c>
      <c r="B1740" s="3" t="s">
        <v>1536</v>
      </c>
      <c r="C1740" s="3" t="s">
        <v>5645</v>
      </c>
      <c r="D1740" s="6">
        <v>4000</v>
      </c>
      <c r="E1740" s="8">
        <v>5297</v>
      </c>
      <c r="F1740" t="s">
        <v>8218</v>
      </c>
      <c r="G1740" t="s">
        <v>8223</v>
      </c>
      <c r="H1740" t="s">
        <v>8245</v>
      </c>
      <c r="I1740">
        <v>1464040800</v>
      </c>
      <c r="J1740">
        <v>1461527631</v>
      </c>
      <c r="K1740" t="b">
        <v>1</v>
      </c>
      <c r="L1740">
        <v>110</v>
      </c>
      <c r="M1740" t="b">
        <v>1</v>
      </c>
      <c r="N1740" t="s">
        <v>8283</v>
      </c>
      <c r="O1740" t="s">
        <v>8336</v>
      </c>
      <c r="P1740" t="s">
        <v>8337</v>
      </c>
      <c r="Q1740">
        <f t="shared" si="163"/>
        <v>132</v>
      </c>
      <c r="R1740">
        <f t="shared" si="162"/>
        <v>48.15</v>
      </c>
      <c r="S1740" s="12">
        <f t="shared" si="164"/>
        <v>42484.829062500001</v>
      </c>
      <c r="T1740" s="12">
        <f t="shared" si="165"/>
        <v>42513.916666666672</v>
      </c>
      <c r="U1740">
        <f t="shared" si="166"/>
        <v>2016</v>
      </c>
      <c r="V1740" s="18">
        <f t="shared" si="167"/>
        <v>29.087604166666669</v>
      </c>
    </row>
    <row r="1741" spans="1:22" ht="60" x14ac:dyDescent="0.25">
      <c r="A1741">
        <v>1536</v>
      </c>
      <c r="B1741" s="3" t="s">
        <v>1537</v>
      </c>
      <c r="C1741" s="3" t="s">
        <v>5646</v>
      </c>
      <c r="D1741" s="6">
        <v>12000</v>
      </c>
      <c r="E1741" s="8">
        <v>30037.01</v>
      </c>
      <c r="F1741" t="s">
        <v>8218</v>
      </c>
      <c r="G1741" t="s">
        <v>8223</v>
      </c>
      <c r="H1741" t="s">
        <v>8245</v>
      </c>
      <c r="I1741">
        <v>1440702910</v>
      </c>
      <c r="J1741">
        <v>1438110910</v>
      </c>
      <c r="K1741" t="b">
        <v>1</v>
      </c>
      <c r="L1741">
        <v>455</v>
      </c>
      <c r="M1741" t="b">
        <v>1</v>
      </c>
      <c r="N1741" t="s">
        <v>8283</v>
      </c>
      <c r="O1741" t="s">
        <v>8336</v>
      </c>
      <c r="P1741" t="s">
        <v>8337</v>
      </c>
      <c r="Q1741">
        <f t="shared" si="163"/>
        <v>250</v>
      </c>
      <c r="R1741">
        <f t="shared" si="162"/>
        <v>66.02</v>
      </c>
      <c r="S1741" s="12">
        <f t="shared" si="164"/>
        <v>42213.802199074074</v>
      </c>
      <c r="T1741" s="12">
        <f t="shared" si="165"/>
        <v>42243.802199074074</v>
      </c>
      <c r="U1741">
        <f t="shared" si="166"/>
        <v>2015</v>
      </c>
      <c r="V1741" s="18">
        <f t="shared" si="167"/>
        <v>30</v>
      </c>
    </row>
    <row r="1742" spans="1:22" ht="45" x14ac:dyDescent="0.25">
      <c r="A1742">
        <v>1537</v>
      </c>
      <c r="B1742" s="3" t="s">
        <v>1538</v>
      </c>
      <c r="C1742" s="3" t="s">
        <v>5647</v>
      </c>
      <c r="D1742" s="6">
        <v>12000</v>
      </c>
      <c r="E1742" s="8">
        <v>21588</v>
      </c>
      <c r="F1742" t="s">
        <v>8218</v>
      </c>
      <c r="G1742" t="s">
        <v>8235</v>
      </c>
      <c r="H1742" t="s">
        <v>8248</v>
      </c>
      <c r="I1742">
        <v>1470506400</v>
      </c>
      <c r="J1742">
        <v>1467358427</v>
      </c>
      <c r="K1742" t="b">
        <v>1</v>
      </c>
      <c r="L1742">
        <v>224</v>
      </c>
      <c r="M1742" t="b">
        <v>1</v>
      </c>
      <c r="N1742" t="s">
        <v>8283</v>
      </c>
      <c r="O1742" t="s">
        <v>8336</v>
      </c>
      <c r="P1742" t="s">
        <v>8337</v>
      </c>
      <c r="Q1742">
        <f t="shared" si="163"/>
        <v>180</v>
      </c>
      <c r="R1742">
        <f t="shared" si="162"/>
        <v>96.38</v>
      </c>
      <c r="S1742" s="12">
        <f t="shared" si="164"/>
        <v>42552.315127314811</v>
      </c>
      <c r="T1742" s="12">
        <f t="shared" si="165"/>
        <v>42588.75</v>
      </c>
      <c r="U1742">
        <f t="shared" si="166"/>
        <v>2016</v>
      </c>
      <c r="V1742" s="18">
        <f t="shared" si="167"/>
        <v>36.434872685185184</v>
      </c>
    </row>
    <row r="1743" spans="1:22" ht="45" x14ac:dyDescent="0.25">
      <c r="A1743">
        <v>1538</v>
      </c>
      <c r="B1743" s="3" t="s">
        <v>1539</v>
      </c>
      <c r="C1743" s="3" t="s">
        <v>5648</v>
      </c>
      <c r="D1743" s="6">
        <v>7000</v>
      </c>
      <c r="E1743" s="8">
        <v>7184</v>
      </c>
      <c r="F1743" t="s">
        <v>8218</v>
      </c>
      <c r="G1743" t="s">
        <v>8223</v>
      </c>
      <c r="H1743" t="s">
        <v>8245</v>
      </c>
      <c r="I1743">
        <v>1421952370</v>
      </c>
      <c r="J1743">
        <v>1418064370</v>
      </c>
      <c r="K1743" t="b">
        <v>1</v>
      </c>
      <c r="L1743">
        <v>46</v>
      </c>
      <c r="M1743" t="b">
        <v>1</v>
      </c>
      <c r="N1743" t="s">
        <v>8283</v>
      </c>
      <c r="O1743" t="s">
        <v>8336</v>
      </c>
      <c r="P1743" t="s">
        <v>8337</v>
      </c>
      <c r="Q1743">
        <f t="shared" si="163"/>
        <v>103</v>
      </c>
      <c r="R1743">
        <f t="shared" si="162"/>
        <v>156.16999999999999</v>
      </c>
      <c r="S1743" s="12">
        <f t="shared" si="164"/>
        <v>41981.782060185185</v>
      </c>
      <c r="T1743" s="12">
        <f t="shared" si="165"/>
        <v>42026.782060185185</v>
      </c>
      <c r="U1743">
        <f t="shared" si="166"/>
        <v>2014</v>
      </c>
      <c r="V1743" s="18">
        <f t="shared" si="167"/>
        <v>45</v>
      </c>
    </row>
    <row r="1744" spans="1:22" ht="60" x14ac:dyDescent="0.25">
      <c r="A1744">
        <v>1539</v>
      </c>
      <c r="B1744" s="3" t="s">
        <v>1540</v>
      </c>
      <c r="C1744" s="3" t="s">
        <v>5649</v>
      </c>
      <c r="D1744" s="6">
        <v>20000</v>
      </c>
      <c r="E1744" s="8">
        <v>27197.22</v>
      </c>
      <c r="F1744" t="s">
        <v>8218</v>
      </c>
      <c r="G1744" t="s">
        <v>8223</v>
      </c>
      <c r="H1744" t="s">
        <v>8245</v>
      </c>
      <c r="I1744">
        <v>1483481019</v>
      </c>
      <c r="J1744">
        <v>1480629819</v>
      </c>
      <c r="K1744" t="b">
        <v>0</v>
      </c>
      <c r="L1744">
        <v>284</v>
      </c>
      <c r="M1744" t="b">
        <v>1</v>
      </c>
      <c r="N1744" t="s">
        <v>8283</v>
      </c>
      <c r="O1744" t="s">
        <v>8336</v>
      </c>
      <c r="P1744" t="s">
        <v>8337</v>
      </c>
      <c r="Q1744">
        <f t="shared" si="163"/>
        <v>136</v>
      </c>
      <c r="R1744">
        <f t="shared" si="162"/>
        <v>95.76</v>
      </c>
      <c r="S1744" s="12">
        <f t="shared" si="164"/>
        <v>42705.919201388882</v>
      </c>
      <c r="T1744" s="12">
        <f t="shared" si="165"/>
        <v>42738.919201388882</v>
      </c>
      <c r="U1744">
        <f t="shared" si="166"/>
        <v>2016</v>
      </c>
      <c r="V1744" s="18">
        <f t="shared" si="167"/>
        <v>33</v>
      </c>
    </row>
    <row r="1745" spans="1:22" ht="60" x14ac:dyDescent="0.25">
      <c r="A1745">
        <v>1540</v>
      </c>
      <c r="B1745" s="3" t="s">
        <v>1541</v>
      </c>
      <c r="C1745" s="3" t="s">
        <v>5650</v>
      </c>
      <c r="D1745" s="6">
        <v>15000</v>
      </c>
      <c r="E1745" s="8">
        <v>17680</v>
      </c>
      <c r="F1745" t="s">
        <v>8218</v>
      </c>
      <c r="G1745" t="s">
        <v>8223</v>
      </c>
      <c r="H1745" t="s">
        <v>8245</v>
      </c>
      <c r="I1745">
        <v>1416964500</v>
      </c>
      <c r="J1745">
        <v>1414368616</v>
      </c>
      <c r="K1745" t="b">
        <v>1</v>
      </c>
      <c r="L1745">
        <v>98</v>
      </c>
      <c r="M1745" t="b">
        <v>1</v>
      </c>
      <c r="N1745" t="s">
        <v>8283</v>
      </c>
      <c r="O1745" t="s">
        <v>8336</v>
      </c>
      <c r="P1745" t="s">
        <v>8337</v>
      </c>
      <c r="Q1745">
        <f t="shared" si="163"/>
        <v>118</v>
      </c>
      <c r="R1745">
        <f t="shared" si="162"/>
        <v>180.41</v>
      </c>
      <c r="S1745" s="12">
        <f t="shared" si="164"/>
        <v>41939.00712962963</v>
      </c>
      <c r="T1745" s="12">
        <f t="shared" si="165"/>
        <v>41969.052083333328</v>
      </c>
      <c r="U1745">
        <f t="shared" si="166"/>
        <v>2014</v>
      </c>
      <c r="V1745" s="18">
        <f t="shared" si="167"/>
        <v>30.044953703703701</v>
      </c>
    </row>
    <row r="1746" spans="1:22" ht="45" x14ac:dyDescent="0.25">
      <c r="A1746">
        <v>1541</v>
      </c>
      <c r="B1746" s="3" t="s">
        <v>1542</v>
      </c>
      <c r="C1746" s="3" t="s">
        <v>5651</v>
      </c>
      <c r="D1746" s="6">
        <v>18000</v>
      </c>
      <c r="E1746" s="8">
        <v>6</v>
      </c>
      <c r="F1746" t="s">
        <v>8220</v>
      </c>
      <c r="G1746" t="s">
        <v>8223</v>
      </c>
      <c r="H1746" t="s">
        <v>8245</v>
      </c>
      <c r="I1746">
        <v>1420045538</v>
      </c>
      <c r="J1746">
        <v>1417453538</v>
      </c>
      <c r="K1746" t="b">
        <v>0</v>
      </c>
      <c r="L1746">
        <v>2</v>
      </c>
      <c r="M1746" t="b">
        <v>0</v>
      </c>
      <c r="N1746" t="s">
        <v>8287</v>
      </c>
      <c r="O1746" t="s">
        <v>8336</v>
      </c>
      <c r="P1746" t="s">
        <v>8341</v>
      </c>
      <c r="Q1746">
        <f t="shared" si="163"/>
        <v>0</v>
      </c>
      <c r="R1746">
        <f t="shared" si="162"/>
        <v>3</v>
      </c>
      <c r="S1746" s="12">
        <f t="shared" si="164"/>
        <v>41974.712245370371</v>
      </c>
      <c r="T1746" s="12">
        <f t="shared" si="165"/>
        <v>42004.712245370371</v>
      </c>
      <c r="U1746">
        <f t="shared" si="166"/>
        <v>2014</v>
      </c>
      <c r="V1746" s="18">
        <f t="shared" si="167"/>
        <v>30</v>
      </c>
    </row>
    <row r="1747" spans="1:22" ht="60" x14ac:dyDescent="0.25">
      <c r="A1747">
        <v>1542</v>
      </c>
      <c r="B1747" s="3" t="s">
        <v>1543</v>
      </c>
      <c r="C1747" s="3" t="s">
        <v>5652</v>
      </c>
      <c r="D1747" s="6">
        <v>500</v>
      </c>
      <c r="E1747" s="8">
        <v>20</v>
      </c>
      <c r="F1747" t="s">
        <v>8220</v>
      </c>
      <c r="G1747" t="s">
        <v>8228</v>
      </c>
      <c r="H1747" t="s">
        <v>8250</v>
      </c>
      <c r="I1747">
        <v>1435708500</v>
      </c>
      <c r="J1747">
        <v>1434412500</v>
      </c>
      <c r="K1747" t="b">
        <v>0</v>
      </c>
      <c r="L1747">
        <v>1</v>
      </c>
      <c r="M1747" t="b">
        <v>0</v>
      </c>
      <c r="N1747" t="s">
        <v>8287</v>
      </c>
      <c r="O1747" t="s">
        <v>8336</v>
      </c>
      <c r="P1747" t="s">
        <v>8341</v>
      </c>
      <c r="Q1747">
        <f t="shared" si="163"/>
        <v>4</v>
      </c>
      <c r="R1747">
        <f t="shared" si="162"/>
        <v>20</v>
      </c>
      <c r="S1747" s="12">
        <f t="shared" si="164"/>
        <v>42170.996527777781</v>
      </c>
      <c r="T1747" s="12">
        <f t="shared" si="165"/>
        <v>42185.996527777781</v>
      </c>
      <c r="U1747">
        <f t="shared" si="166"/>
        <v>2015</v>
      </c>
      <c r="V1747" s="18">
        <f t="shared" si="167"/>
        <v>15</v>
      </c>
    </row>
    <row r="1748" spans="1:22" ht="45" x14ac:dyDescent="0.25">
      <c r="A1748">
        <v>1543</v>
      </c>
      <c r="B1748" s="3" t="s">
        <v>1544</v>
      </c>
      <c r="C1748" s="3" t="s">
        <v>5653</v>
      </c>
      <c r="D1748" s="6">
        <v>2250</v>
      </c>
      <c r="E1748" s="8">
        <v>10</v>
      </c>
      <c r="F1748" t="s">
        <v>8220</v>
      </c>
      <c r="G1748" t="s">
        <v>8223</v>
      </c>
      <c r="H1748" t="s">
        <v>8245</v>
      </c>
      <c r="I1748">
        <v>1416662034</v>
      </c>
      <c r="J1748">
        <v>1414066434</v>
      </c>
      <c r="K1748" t="b">
        <v>0</v>
      </c>
      <c r="L1748">
        <v>1</v>
      </c>
      <c r="M1748" t="b">
        <v>0</v>
      </c>
      <c r="N1748" t="s">
        <v>8287</v>
      </c>
      <c r="O1748" t="s">
        <v>8336</v>
      </c>
      <c r="P1748" t="s">
        <v>8341</v>
      </c>
      <c r="Q1748">
        <f t="shared" si="163"/>
        <v>0</v>
      </c>
      <c r="R1748">
        <f t="shared" si="162"/>
        <v>10</v>
      </c>
      <c r="S1748" s="12">
        <f t="shared" si="164"/>
        <v>41935.509652777779</v>
      </c>
      <c r="T1748" s="12">
        <f t="shared" si="165"/>
        <v>41965.551319444443</v>
      </c>
      <c r="U1748">
        <f t="shared" si="166"/>
        <v>2014</v>
      </c>
      <c r="V1748" s="18">
        <f t="shared" si="167"/>
        <v>30.041666666666668</v>
      </c>
    </row>
    <row r="1749" spans="1:22" ht="45" x14ac:dyDescent="0.25">
      <c r="A1749">
        <v>1544</v>
      </c>
      <c r="B1749" s="3" t="s">
        <v>1545</v>
      </c>
      <c r="C1749" s="3" t="s">
        <v>5654</v>
      </c>
      <c r="D1749" s="6">
        <v>1000</v>
      </c>
      <c r="E1749" s="8">
        <v>0</v>
      </c>
      <c r="F1749" t="s">
        <v>8220</v>
      </c>
      <c r="G1749" t="s">
        <v>8223</v>
      </c>
      <c r="H1749" t="s">
        <v>8245</v>
      </c>
      <c r="I1749">
        <v>1427847480</v>
      </c>
      <c r="J1749">
        <v>1424222024</v>
      </c>
      <c r="K1749" t="b">
        <v>0</v>
      </c>
      <c r="L1749">
        <v>0</v>
      </c>
      <c r="M1749" t="b">
        <v>0</v>
      </c>
      <c r="N1749" t="s">
        <v>8287</v>
      </c>
      <c r="O1749" t="s">
        <v>8336</v>
      </c>
      <c r="P1749" t="s">
        <v>8341</v>
      </c>
      <c r="Q1749">
        <f t="shared" si="163"/>
        <v>0</v>
      </c>
      <c r="R1749">
        <f t="shared" si="162"/>
        <v>0</v>
      </c>
      <c r="S1749" s="12">
        <f t="shared" si="164"/>
        <v>42053.051203703704</v>
      </c>
      <c r="T1749" s="12">
        <f t="shared" si="165"/>
        <v>42095.012499999997</v>
      </c>
      <c r="U1749">
        <f t="shared" si="166"/>
        <v>2015</v>
      </c>
      <c r="V1749" s="18">
        <f t="shared" si="167"/>
        <v>41.961296296296297</v>
      </c>
    </row>
    <row r="1750" spans="1:22" ht="45" x14ac:dyDescent="0.25">
      <c r="A1750">
        <v>1545</v>
      </c>
      <c r="B1750" s="3" t="s">
        <v>1546</v>
      </c>
      <c r="C1750" s="3" t="s">
        <v>5655</v>
      </c>
      <c r="D1750" s="6">
        <v>3000</v>
      </c>
      <c r="E1750" s="8">
        <v>1</v>
      </c>
      <c r="F1750" t="s">
        <v>8220</v>
      </c>
      <c r="G1750" t="s">
        <v>8223</v>
      </c>
      <c r="H1750" t="s">
        <v>8245</v>
      </c>
      <c r="I1750">
        <v>1425330960</v>
      </c>
      <c r="J1750">
        <v>1422393234</v>
      </c>
      <c r="K1750" t="b">
        <v>0</v>
      </c>
      <c r="L1750">
        <v>1</v>
      </c>
      <c r="M1750" t="b">
        <v>0</v>
      </c>
      <c r="N1750" t="s">
        <v>8287</v>
      </c>
      <c r="O1750" t="s">
        <v>8336</v>
      </c>
      <c r="P1750" t="s">
        <v>8341</v>
      </c>
      <c r="Q1750">
        <f t="shared" si="163"/>
        <v>0</v>
      </c>
      <c r="R1750">
        <f t="shared" si="162"/>
        <v>1</v>
      </c>
      <c r="S1750" s="12">
        <f t="shared" si="164"/>
        <v>42031.884652777779</v>
      </c>
      <c r="T1750" s="12">
        <f t="shared" si="165"/>
        <v>42065.886111111111</v>
      </c>
      <c r="U1750">
        <f t="shared" si="166"/>
        <v>2015</v>
      </c>
      <c r="V1750" s="18">
        <f t="shared" si="167"/>
        <v>34.001458333333332</v>
      </c>
    </row>
    <row r="1751" spans="1:22" ht="60" x14ac:dyDescent="0.25">
      <c r="A1751">
        <v>1546</v>
      </c>
      <c r="B1751" s="3" t="s">
        <v>1547</v>
      </c>
      <c r="C1751" s="3" t="s">
        <v>5656</v>
      </c>
      <c r="D1751" s="6">
        <v>1000</v>
      </c>
      <c r="E1751" s="8">
        <v>289</v>
      </c>
      <c r="F1751" t="s">
        <v>8220</v>
      </c>
      <c r="G1751" t="s">
        <v>8224</v>
      </c>
      <c r="H1751" t="s">
        <v>8246</v>
      </c>
      <c r="I1751">
        <v>1410930399</v>
      </c>
      <c r="J1751">
        <v>1405746399</v>
      </c>
      <c r="K1751" t="b">
        <v>0</v>
      </c>
      <c r="L1751">
        <v>11</v>
      </c>
      <c r="M1751" t="b">
        <v>0</v>
      </c>
      <c r="N1751" t="s">
        <v>8287</v>
      </c>
      <c r="O1751" t="s">
        <v>8336</v>
      </c>
      <c r="P1751" t="s">
        <v>8341</v>
      </c>
      <c r="Q1751">
        <f t="shared" si="163"/>
        <v>29</v>
      </c>
      <c r="R1751">
        <f t="shared" si="162"/>
        <v>26.27</v>
      </c>
      <c r="S1751" s="12">
        <f t="shared" si="164"/>
        <v>41839.212951388887</v>
      </c>
      <c r="T1751" s="12">
        <f t="shared" si="165"/>
        <v>41899.212951388887</v>
      </c>
      <c r="U1751">
        <f t="shared" si="166"/>
        <v>2014</v>
      </c>
      <c r="V1751" s="18">
        <f t="shared" si="167"/>
        <v>60</v>
      </c>
    </row>
    <row r="1752" spans="1:22" ht="45" x14ac:dyDescent="0.25">
      <c r="A1752">
        <v>1547</v>
      </c>
      <c r="B1752" s="3" t="s">
        <v>1548</v>
      </c>
      <c r="C1752" s="3" t="s">
        <v>5657</v>
      </c>
      <c r="D1752" s="6">
        <v>20</v>
      </c>
      <c r="E1752" s="8">
        <v>0</v>
      </c>
      <c r="F1752" t="s">
        <v>8220</v>
      </c>
      <c r="G1752" t="s">
        <v>8223</v>
      </c>
      <c r="H1752" t="s">
        <v>8245</v>
      </c>
      <c r="I1752">
        <v>1487844882</v>
      </c>
      <c r="J1752">
        <v>1487240082</v>
      </c>
      <c r="K1752" t="b">
        <v>0</v>
      </c>
      <c r="L1752">
        <v>0</v>
      </c>
      <c r="M1752" t="b">
        <v>0</v>
      </c>
      <c r="N1752" t="s">
        <v>8287</v>
      </c>
      <c r="O1752" t="s">
        <v>8336</v>
      </c>
      <c r="P1752" t="s">
        <v>8341</v>
      </c>
      <c r="Q1752">
        <f t="shared" si="163"/>
        <v>0</v>
      </c>
      <c r="R1752">
        <f t="shared" si="162"/>
        <v>0</v>
      </c>
      <c r="S1752" s="12">
        <f t="shared" si="164"/>
        <v>42782.426875000005</v>
      </c>
      <c r="T1752" s="12">
        <f t="shared" si="165"/>
        <v>42789.426875000005</v>
      </c>
      <c r="U1752">
        <f t="shared" si="166"/>
        <v>2017</v>
      </c>
      <c r="V1752" s="18">
        <f t="shared" si="167"/>
        <v>7</v>
      </c>
    </row>
    <row r="1753" spans="1:22" ht="30" x14ac:dyDescent="0.25">
      <c r="A1753">
        <v>1548</v>
      </c>
      <c r="B1753" s="3" t="s">
        <v>1549</v>
      </c>
      <c r="C1753" s="3" t="s">
        <v>5658</v>
      </c>
      <c r="D1753" s="6">
        <v>700</v>
      </c>
      <c r="E1753" s="8">
        <v>60</v>
      </c>
      <c r="F1753" t="s">
        <v>8220</v>
      </c>
      <c r="G1753" t="s">
        <v>8223</v>
      </c>
      <c r="H1753" t="s">
        <v>8245</v>
      </c>
      <c r="I1753">
        <v>1447020620</v>
      </c>
      <c r="J1753">
        <v>1444425020</v>
      </c>
      <c r="K1753" t="b">
        <v>0</v>
      </c>
      <c r="L1753">
        <v>1</v>
      </c>
      <c r="M1753" t="b">
        <v>0</v>
      </c>
      <c r="N1753" t="s">
        <v>8287</v>
      </c>
      <c r="O1753" t="s">
        <v>8336</v>
      </c>
      <c r="P1753" t="s">
        <v>8341</v>
      </c>
      <c r="Q1753">
        <f t="shared" si="163"/>
        <v>9</v>
      </c>
      <c r="R1753">
        <f t="shared" si="162"/>
        <v>60</v>
      </c>
      <c r="S1753" s="12">
        <f t="shared" si="164"/>
        <v>42286.88217592593</v>
      </c>
      <c r="T1753" s="12">
        <f t="shared" si="165"/>
        <v>42316.923842592587</v>
      </c>
      <c r="U1753">
        <f t="shared" si="166"/>
        <v>2015</v>
      </c>
      <c r="V1753" s="18">
        <f t="shared" si="167"/>
        <v>30.041666666666668</v>
      </c>
    </row>
    <row r="1754" spans="1:22" ht="45" x14ac:dyDescent="0.25">
      <c r="A1754">
        <v>1549</v>
      </c>
      <c r="B1754" s="3" t="s">
        <v>1550</v>
      </c>
      <c r="C1754" s="3" t="s">
        <v>5659</v>
      </c>
      <c r="D1754" s="6">
        <v>500</v>
      </c>
      <c r="E1754" s="8">
        <v>170</v>
      </c>
      <c r="F1754" t="s">
        <v>8220</v>
      </c>
      <c r="G1754" t="s">
        <v>8223</v>
      </c>
      <c r="H1754" t="s">
        <v>8245</v>
      </c>
      <c r="I1754">
        <v>1446524159</v>
      </c>
      <c r="J1754">
        <v>1443928559</v>
      </c>
      <c r="K1754" t="b">
        <v>0</v>
      </c>
      <c r="L1754">
        <v>6</v>
      </c>
      <c r="M1754" t="b">
        <v>0</v>
      </c>
      <c r="N1754" t="s">
        <v>8287</v>
      </c>
      <c r="O1754" t="s">
        <v>8336</v>
      </c>
      <c r="P1754" t="s">
        <v>8341</v>
      </c>
      <c r="Q1754">
        <f t="shared" si="163"/>
        <v>34</v>
      </c>
      <c r="R1754">
        <f t="shared" si="162"/>
        <v>28.33</v>
      </c>
      <c r="S1754" s="12">
        <f t="shared" si="164"/>
        <v>42281.136099537034</v>
      </c>
      <c r="T1754" s="12">
        <f t="shared" si="165"/>
        <v>42311.177766203706</v>
      </c>
      <c r="U1754">
        <f t="shared" si="166"/>
        <v>2015</v>
      </c>
      <c r="V1754" s="18">
        <f t="shared" si="167"/>
        <v>30.041666666666668</v>
      </c>
    </row>
    <row r="1755" spans="1:22" ht="60" x14ac:dyDescent="0.25">
      <c r="A1755">
        <v>1550</v>
      </c>
      <c r="B1755" s="3" t="s">
        <v>1551</v>
      </c>
      <c r="C1755" s="3" t="s">
        <v>5660</v>
      </c>
      <c r="D1755" s="6">
        <v>750</v>
      </c>
      <c r="E1755" s="8">
        <v>101</v>
      </c>
      <c r="F1755" t="s">
        <v>8220</v>
      </c>
      <c r="G1755" t="s">
        <v>8224</v>
      </c>
      <c r="H1755" t="s">
        <v>8246</v>
      </c>
      <c r="I1755">
        <v>1463050034</v>
      </c>
      <c r="J1755">
        <v>1460458034</v>
      </c>
      <c r="K1755" t="b">
        <v>0</v>
      </c>
      <c r="L1755">
        <v>7</v>
      </c>
      <c r="M1755" t="b">
        <v>0</v>
      </c>
      <c r="N1755" t="s">
        <v>8287</v>
      </c>
      <c r="O1755" t="s">
        <v>8336</v>
      </c>
      <c r="P1755" t="s">
        <v>8341</v>
      </c>
      <c r="Q1755">
        <f t="shared" si="163"/>
        <v>13</v>
      </c>
      <c r="R1755">
        <f t="shared" si="162"/>
        <v>14.43</v>
      </c>
      <c r="S1755" s="12">
        <f t="shared" si="164"/>
        <v>42472.449467592596</v>
      </c>
      <c r="T1755" s="12">
        <f t="shared" si="165"/>
        <v>42502.449467592596</v>
      </c>
      <c r="U1755">
        <f t="shared" si="166"/>
        <v>2016</v>
      </c>
      <c r="V1755" s="18">
        <f t="shared" si="167"/>
        <v>30</v>
      </c>
    </row>
    <row r="1756" spans="1:22" ht="60" x14ac:dyDescent="0.25">
      <c r="A1756">
        <v>1551</v>
      </c>
      <c r="B1756" s="3" t="s">
        <v>1552</v>
      </c>
      <c r="C1756" s="3" t="s">
        <v>5661</v>
      </c>
      <c r="D1756" s="6">
        <v>3500</v>
      </c>
      <c r="E1756" s="8">
        <v>0</v>
      </c>
      <c r="F1756" t="s">
        <v>8220</v>
      </c>
      <c r="G1756" t="s">
        <v>8223</v>
      </c>
      <c r="H1756" t="s">
        <v>8245</v>
      </c>
      <c r="I1756">
        <v>1432756039</v>
      </c>
      <c r="J1756">
        <v>1430164039</v>
      </c>
      <c r="K1756" t="b">
        <v>0</v>
      </c>
      <c r="L1756">
        <v>0</v>
      </c>
      <c r="M1756" t="b">
        <v>0</v>
      </c>
      <c r="N1756" t="s">
        <v>8287</v>
      </c>
      <c r="O1756" t="s">
        <v>8336</v>
      </c>
      <c r="P1756" t="s">
        <v>8341</v>
      </c>
      <c r="Q1756">
        <f t="shared" si="163"/>
        <v>0</v>
      </c>
      <c r="R1756">
        <f t="shared" si="162"/>
        <v>0</v>
      </c>
      <c r="S1756" s="12">
        <f t="shared" si="164"/>
        <v>42121.824525462958</v>
      </c>
      <c r="T1756" s="12">
        <f t="shared" si="165"/>
        <v>42151.824525462958</v>
      </c>
      <c r="U1756">
        <f t="shared" si="166"/>
        <v>2015</v>
      </c>
      <c r="V1756" s="18">
        <f t="shared" si="167"/>
        <v>30</v>
      </c>
    </row>
    <row r="1757" spans="1:22" ht="60" x14ac:dyDescent="0.25">
      <c r="A1757">
        <v>1552</v>
      </c>
      <c r="B1757" s="3" t="s">
        <v>1553</v>
      </c>
      <c r="C1757" s="3" t="s">
        <v>5662</v>
      </c>
      <c r="D1757" s="6">
        <v>4300</v>
      </c>
      <c r="E1757" s="8">
        <v>2115</v>
      </c>
      <c r="F1757" t="s">
        <v>8220</v>
      </c>
      <c r="G1757" t="s">
        <v>8223</v>
      </c>
      <c r="H1757" t="s">
        <v>8245</v>
      </c>
      <c r="I1757">
        <v>1412135940</v>
      </c>
      <c r="J1757">
        <v>1410366708</v>
      </c>
      <c r="K1757" t="b">
        <v>0</v>
      </c>
      <c r="L1757">
        <v>16</v>
      </c>
      <c r="M1757" t="b">
        <v>0</v>
      </c>
      <c r="N1757" t="s">
        <v>8287</v>
      </c>
      <c r="O1757" t="s">
        <v>8336</v>
      </c>
      <c r="P1757" t="s">
        <v>8341</v>
      </c>
      <c r="Q1757">
        <f t="shared" si="163"/>
        <v>49</v>
      </c>
      <c r="R1757">
        <f t="shared" si="162"/>
        <v>132.19</v>
      </c>
      <c r="S1757" s="12">
        <f t="shared" si="164"/>
        <v>41892.688750000001</v>
      </c>
      <c r="T1757" s="12">
        <f t="shared" si="165"/>
        <v>41913.165972222225</v>
      </c>
      <c r="U1757">
        <f t="shared" si="166"/>
        <v>2014</v>
      </c>
      <c r="V1757" s="18">
        <f t="shared" si="167"/>
        <v>20.47722222222222</v>
      </c>
    </row>
    <row r="1758" spans="1:22" ht="45" x14ac:dyDescent="0.25">
      <c r="A1758">
        <v>1553</v>
      </c>
      <c r="B1758" s="3" t="s">
        <v>1554</v>
      </c>
      <c r="C1758" s="3" t="s">
        <v>5663</v>
      </c>
      <c r="D1758" s="6">
        <v>6000</v>
      </c>
      <c r="E1758" s="8">
        <v>0</v>
      </c>
      <c r="F1758" t="s">
        <v>8220</v>
      </c>
      <c r="G1758" t="s">
        <v>8223</v>
      </c>
      <c r="H1758" t="s">
        <v>8245</v>
      </c>
      <c r="I1758">
        <v>1441176447</v>
      </c>
      <c r="J1758">
        <v>1438584447</v>
      </c>
      <c r="K1758" t="b">
        <v>0</v>
      </c>
      <c r="L1758">
        <v>0</v>
      </c>
      <c r="M1758" t="b">
        <v>0</v>
      </c>
      <c r="N1758" t="s">
        <v>8287</v>
      </c>
      <c r="O1758" t="s">
        <v>8336</v>
      </c>
      <c r="P1758" t="s">
        <v>8341</v>
      </c>
      <c r="Q1758">
        <f t="shared" si="163"/>
        <v>0</v>
      </c>
      <c r="R1758">
        <f t="shared" si="162"/>
        <v>0</v>
      </c>
      <c r="S1758" s="12">
        <f t="shared" si="164"/>
        <v>42219.282951388886</v>
      </c>
      <c r="T1758" s="12">
        <f t="shared" si="165"/>
        <v>42249.282951388886</v>
      </c>
      <c r="U1758">
        <f t="shared" si="166"/>
        <v>2015</v>
      </c>
      <c r="V1758" s="18">
        <f t="shared" si="167"/>
        <v>30</v>
      </c>
    </row>
    <row r="1759" spans="1:22" ht="60" x14ac:dyDescent="0.25">
      <c r="A1759">
        <v>1554</v>
      </c>
      <c r="B1759" s="3" t="s">
        <v>1555</v>
      </c>
      <c r="C1759" s="3" t="s">
        <v>5664</v>
      </c>
      <c r="D1759" s="6">
        <v>20000</v>
      </c>
      <c r="E1759" s="8">
        <v>0</v>
      </c>
      <c r="F1759" t="s">
        <v>8220</v>
      </c>
      <c r="G1759" t="s">
        <v>8225</v>
      </c>
      <c r="H1759" t="s">
        <v>8247</v>
      </c>
      <c r="I1759">
        <v>1438495390</v>
      </c>
      <c r="J1759">
        <v>1435903390</v>
      </c>
      <c r="K1759" t="b">
        <v>0</v>
      </c>
      <c r="L1759">
        <v>0</v>
      </c>
      <c r="M1759" t="b">
        <v>0</v>
      </c>
      <c r="N1759" t="s">
        <v>8287</v>
      </c>
      <c r="O1759" t="s">
        <v>8336</v>
      </c>
      <c r="P1759" t="s">
        <v>8341</v>
      </c>
      <c r="Q1759">
        <f t="shared" si="163"/>
        <v>0</v>
      </c>
      <c r="R1759">
        <f t="shared" si="162"/>
        <v>0</v>
      </c>
      <c r="S1759" s="12">
        <f t="shared" si="164"/>
        <v>42188.252199074079</v>
      </c>
      <c r="T1759" s="12">
        <f t="shared" si="165"/>
        <v>42218.252199074079</v>
      </c>
      <c r="U1759">
        <f t="shared" si="166"/>
        <v>2015</v>
      </c>
      <c r="V1759" s="18">
        <f t="shared" si="167"/>
        <v>30</v>
      </c>
    </row>
    <row r="1760" spans="1:22" ht="45" x14ac:dyDescent="0.25">
      <c r="A1760">
        <v>1555</v>
      </c>
      <c r="B1760" s="3" t="s">
        <v>1556</v>
      </c>
      <c r="C1760" s="3" t="s">
        <v>5665</v>
      </c>
      <c r="D1760" s="6">
        <v>750</v>
      </c>
      <c r="E1760" s="8">
        <v>0</v>
      </c>
      <c r="F1760" t="s">
        <v>8220</v>
      </c>
      <c r="G1760" t="s">
        <v>8223</v>
      </c>
      <c r="H1760" t="s">
        <v>8245</v>
      </c>
      <c r="I1760">
        <v>1442509200</v>
      </c>
      <c r="J1760">
        <v>1440513832</v>
      </c>
      <c r="K1760" t="b">
        <v>0</v>
      </c>
      <c r="L1760">
        <v>0</v>
      </c>
      <c r="M1760" t="b">
        <v>0</v>
      </c>
      <c r="N1760" t="s">
        <v>8287</v>
      </c>
      <c r="O1760" t="s">
        <v>8336</v>
      </c>
      <c r="P1760" t="s">
        <v>8341</v>
      </c>
      <c r="Q1760">
        <f t="shared" si="163"/>
        <v>0</v>
      </c>
      <c r="R1760">
        <f t="shared" si="162"/>
        <v>0</v>
      </c>
      <c r="S1760" s="12">
        <f t="shared" si="164"/>
        <v>42241.613796296297</v>
      </c>
      <c r="T1760" s="12">
        <f t="shared" si="165"/>
        <v>42264.708333333328</v>
      </c>
      <c r="U1760">
        <f t="shared" si="166"/>
        <v>2015</v>
      </c>
      <c r="V1760" s="18">
        <f t="shared" si="167"/>
        <v>23.094537037037039</v>
      </c>
    </row>
    <row r="1761" spans="1:22" ht="45" x14ac:dyDescent="0.25">
      <c r="A1761">
        <v>1556</v>
      </c>
      <c r="B1761" s="3" t="s">
        <v>1557</v>
      </c>
      <c r="C1761" s="3" t="s">
        <v>5666</v>
      </c>
      <c r="D1761" s="6">
        <v>1500</v>
      </c>
      <c r="E1761" s="8">
        <v>677</v>
      </c>
      <c r="F1761" t="s">
        <v>8220</v>
      </c>
      <c r="G1761" t="s">
        <v>8228</v>
      </c>
      <c r="H1761" t="s">
        <v>8250</v>
      </c>
      <c r="I1761">
        <v>1467603624</v>
      </c>
      <c r="J1761">
        <v>1465011624</v>
      </c>
      <c r="K1761" t="b">
        <v>0</v>
      </c>
      <c r="L1761">
        <v>12</v>
      </c>
      <c r="M1761" t="b">
        <v>0</v>
      </c>
      <c r="N1761" t="s">
        <v>8287</v>
      </c>
      <c r="O1761" t="s">
        <v>8336</v>
      </c>
      <c r="P1761" t="s">
        <v>8341</v>
      </c>
      <c r="Q1761">
        <f t="shared" si="163"/>
        <v>45</v>
      </c>
      <c r="R1761">
        <f t="shared" si="162"/>
        <v>56.42</v>
      </c>
      <c r="S1761" s="12">
        <f t="shared" si="164"/>
        <v>42525.153055555551</v>
      </c>
      <c r="T1761" s="12">
        <f t="shared" si="165"/>
        <v>42555.153055555551</v>
      </c>
      <c r="U1761">
        <f t="shared" si="166"/>
        <v>2016</v>
      </c>
      <c r="V1761" s="18">
        <f t="shared" si="167"/>
        <v>30</v>
      </c>
    </row>
    <row r="1762" spans="1:22" ht="45" x14ac:dyDescent="0.25">
      <c r="A1762">
        <v>1557</v>
      </c>
      <c r="B1762" s="3" t="s">
        <v>1558</v>
      </c>
      <c r="C1762" s="3" t="s">
        <v>5667</v>
      </c>
      <c r="D1762" s="6">
        <v>2500</v>
      </c>
      <c r="E1762" s="8">
        <v>100</v>
      </c>
      <c r="F1762" t="s">
        <v>8220</v>
      </c>
      <c r="G1762" t="s">
        <v>8223</v>
      </c>
      <c r="H1762" t="s">
        <v>8245</v>
      </c>
      <c r="I1762">
        <v>1411227633</v>
      </c>
      <c r="J1762">
        <v>1408549233</v>
      </c>
      <c r="K1762" t="b">
        <v>0</v>
      </c>
      <c r="L1762">
        <v>1</v>
      </c>
      <c r="M1762" t="b">
        <v>0</v>
      </c>
      <c r="N1762" t="s">
        <v>8287</v>
      </c>
      <c r="O1762" t="s">
        <v>8336</v>
      </c>
      <c r="P1762" t="s">
        <v>8341</v>
      </c>
      <c r="Q1762">
        <f t="shared" si="163"/>
        <v>4</v>
      </c>
      <c r="R1762">
        <f t="shared" si="162"/>
        <v>100</v>
      </c>
      <c r="S1762" s="12">
        <f t="shared" si="164"/>
        <v>41871.65315972222</v>
      </c>
      <c r="T1762" s="12">
        <f t="shared" si="165"/>
        <v>41902.65315972222</v>
      </c>
      <c r="U1762">
        <f t="shared" si="166"/>
        <v>2014</v>
      </c>
      <c r="V1762" s="18">
        <f t="shared" si="167"/>
        <v>31</v>
      </c>
    </row>
    <row r="1763" spans="1:22" ht="45" x14ac:dyDescent="0.25">
      <c r="A1763">
        <v>1558</v>
      </c>
      <c r="B1763" s="3" t="s">
        <v>1559</v>
      </c>
      <c r="C1763" s="3" t="s">
        <v>5668</v>
      </c>
      <c r="D1763" s="6">
        <v>750</v>
      </c>
      <c r="E1763" s="8">
        <v>35</v>
      </c>
      <c r="F1763" t="s">
        <v>8220</v>
      </c>
      <c r="G1763" t="s">
        <v>8224</v>
      </c>
      <c r="H1763" t="s">
        <v>8246</v>
      </c>
      <c r="I1763">
        <v>1440763920</v>
      </c>
      <c r="J1763">
        <v>1435656759</v>
      </c>
      <c r="K1763" t="b">
        <v>0</v>
      </c>
      <c r="L1763">
        <v>3</v>
      </c>
      <c r="M1763" t="b">
        <v>0</v>
      </c>
      <c r="N1763" t="s">
        <v>8287</v>
      </c>
      <c r="O1763" t="s">
        <v>8336</v>
      </c>
      <c r="P1763" t="s">
        <v>8341</v>
      </c>
      <c r="Q1763">
        <f t="shared" si="163"/>
        <v>5</v>
      </c>
      <c r="R1763">
        <f t="shared" si="162"/>
        <v>11.67</v>
      </c>
      <c r="S1763" s="12">
        <f t="shared" si="164"/>
        <v>42185.397673611107</v>
      </c>
      <c r="T1763" s="12">
        <f t="shared" si="165"/>
        <v>42244.508333333331</v>
      </c>
      <c r="U1763">
        <f t="shared" si="166"/>
        <v>2015</v>
      </c>
      <c r="V1763" s="18">
        <f t="shared" si="167"/>
        <v>59.110659722222231</v>
      </c>
    </row>
    <row r="1764" spans="1:22" ht="45" x14ac:dyDescent="0.25">
      <c r="A1764">
        <v>1559</v>
      </c>
      <c r="B1764" s="3" t="s">
        <v>1560</v>
      </c>
      <c r="C1764" s="3" t="s">
        <v>5669</v>
      </c>
      <c r="D1764" s="6">
        <v>15000</v>
      </c>
      <c r="E1764" s="8">
        <v>50</v>
      </c>
      <c r="F1764" t="s">
        <v>8220</v>
      </c>
      <c r="G1764" t="s">
        <v>8223</v>
      </c>
      <c r="H1764" t="s">
        <v>8245</v>
      </c>
      <c r="I1764">
        <v>1430270199</v>
      </c>
      <c r="J1764">
        <v>1428974199</v>
      </c>
      <c r="K1764" t="b">
        <v>0</v>
      </c>
      <c r="L1764">
        <v>1</v>
      </c>
      <c r="M1764" t="b">
        <v>0</v>
      </c>
      <c r="N1764" t="s">
        <v>8287</v>
      </c>
      <c r="O1764" t="s">
        <v>8336</v>
      </c>
      <c r="P1764" t="s">
        <v>8341</v>
      </c>
      <c r="Q1764">
        <f t="shared" si="163"/>
        <v>0</v>
      </c>
      <c r="R1764">
        <f t="shared" si="162"/>
        <v>50</v>
      </c>
      <c r="S1764" s="12">
        <f t="shared" si="164"/>
        <v>42108.05322916666</v>
      </c>
      <c r="T1764" s="12">
        <f t="shared" si="165"/>
        <v>42123.05322916666</v>
      </c>
      <c r="U1764">
        <f t="shared" si="166"/>
        <v>2015</v>
      </c>
      <c r="V1764" s="18">
        <f t="shared" si="167"/>
        <v>15</v>
      </c>
    </row>
    <row r="1765" spans="1:22" ht="60" x14ac:dyDescent="0.25">
      <c r="A1765">
        <v>1560</v>
      </c>
      <c r="B1765" s="3" t="s">
        <v>1561</v>
      </c>
      <c r="C1765" s="3" t="s">
        <v>5670</v>
      </c>
      <c r="D1765" s="6">
        <v>2500</v>
      </c>
      <c r="E1765" s="8">
        <v>94</v>
      </c>
      <c r="F1765" t="s">
        <v>8220</v>
      </c>
      <c r="G1765" t="s">
        <v>8223</v>
      </c>
      <c r="H1765" t="s">
        <v>8245</v>
      </c>
      <c r="I1765">
        <v>1415842193</v>
      </c>
      <c r="J1765">
        <v>1414110593</v>
      </c>
      <c r="K1765" t="b">
        <v>0</v>
      </c>
      <c r="L1765">
        <v>4</v>
      </c>
      <c r="M1765" t="b">
        <v>0</v>
      </c>
      <c r="N1765" t="s">
        <v>8287</v>
      </c>
      <c r="O1765" t="s">
        <v>8336</v>
      </c>
      <c r="P1765" t="s">
        <v>8341</v>
      </c>
      <c r="Q1765">
        <f t="shared" si="163"/>
        <v>4</v>
      </c>
      <c r="R1765">
        <f t="shared" si="162"/>
        <v>23.5</v>
      </c>
      <c r="S1765" s="12">
        <f t="shared" si="164"/>
        <v>41936.020752314813</v>
      </c>
      <c r="T1765" s="12">
        <f t="shared" si="165"/>
        <v>41956.062418981484</v>
      </c>
      <c r="U1765">
        <f t="shared" si="166"/>
        <v>2014</v>
      </c>
      <c r="V1765" s="18">
        <f t="shared" si="167"/>
        <v>20.041666666666668</v>
      </c>
    </row>
    <row r="1766" spans="1:22" ht="60" x14ac:dyDescent="0.25">
      <c r="A1766">
        <v>1581</v>
      </c>
      <c r="B1766" s="3" t="s">
        <v>1582</v>
      </c>
      <c r="C1766" s="3" t="s">
        <v>5691</v>
      </c>
      <c r="D1766" s="6">
        <v>1000</v>
      </c>
      <c r="E1766" s="8">
        <v>5</v>
      </c>
      <c r="F1766" t="s">
        <v>8220</v>
      </c>
      <c r="G1766" t="s">
        <v>8224</v>
      </c>
      <c r="H1766" t="s">
        <v>8246</v>
      </c>
      <c r="I1766">
        <v>1450521990</v>
      </c>
      <c r="J1766">
        <v>1447757190</v>
      </c>
      <c r="K1766" t="b">
        <v>0</v>
      </c>
      <c r="L1766">
        <v>1</v>
      </c>
      <c r="M1766" t="b">
        <v>0</v>
      </c>
      <c r="N1766" t="s">
        <v>8289</v>
      </c>
      <c r="O1766" t="s">
        <v>8336</v>
      </c>
      <c r="P1766" t="s">
        <v>8343</v>
      </c>
      <c r="Q1766">
        <f t="shared" si="163"/>
        <v>1</v>
      </c>
      <c r="R1766">
        <f t="shared" si="162"/>
        <v>5</v>
      </c>
      <c r="S1766" s="12">
        <f t="shared" si="164"/>
        <v>42325.448958333334</v>
      </c>
      <c r="T1766" s="12">
        <f t="shared" si="165"/>
        <v>42357.448958333334</v>
      </c>
      <c r="U1766">
        <f t="shared" si="166"/>
        <v>2015</v>
      </c>
      <c r="V1766" s="18">
        <f t="shared" si="167"/>
        <v>32</v>
      </c>
    </row>
    <row r="1767" spans="1:22" ht="30" x14ac:dyDescent="0.25">
      <c r="A1767">
        <v>1582</v>
      </c>
      <c r="B1767" s="3" t="s">
        <v>1583</v>
      </c>
      <c r="C1767" s="3" t="s">
        <v>5692</v>
      </c>
      <c r="D1767" s="6">
        <v>1000</v>
      </c>
      <c r="E1767" s="8">
        <v>93</v>
      </c>
      <c r="F1767" t="s">
        <v>8220</v>
      </c>
      <c r="G1767" t="s">
        <v>8223</v>
      </c>
      <c r="H1767" t="s">
        <v>8245</v>
      </c>
      <c r="I1767">
        <v>1445894400</v>
      </c>
      <c r="J1767">
        <v>1440961053</v>
      </c>
      <c r="K1767" t="b">
        <v>0</v>
      </c>
      <c r="L1767">
        <v>3</v>
      </c>
      <c r="M1767" t="b">
        <v>0</v>
      </c>
      <c r="N1767" t="s">
        <v>8289</v>
      </c>
      <c r="O1767" t="s">
        <v>8336</v>
      </c>
      <c r="P1767" t="s">
        <v>8343</v>
      </c>
      <c r="Q1767">
        <f t="shared" si="163"/>
        <v>9</v>
      </c>
      <c r="R1767">
        <f t="shared" si="162"/>
        <v>31</v>
      </c>
      <c r="S1767" s="12">
        <f t="shared" si="164"/>
        <v>42246.789965277778</v>
      </c>
      <c r="T1767" s="12">
        <f t="shared" si="165"/>
        <v>42303.888888888891</v>
      </c>
      <c r="U1767">
        <f t="shared" si="166"/>
        <v>2015</v>
      </c>
      <c r="V1767" s="18">
        <f t="shared" si="167"/>
        <v>57.098923611111111</v>
      </c>
    </row>
    <row r="1768" spans="1:22" ht="60" x14ac:dyDescent="0.25">
      <c r="A1768">
        <v>1583</v>
      </c>
      <c r="B1768" s="3" t="s">
        <v>1584</v>
      </c>
      <c r="C1768" s="3" t="s">
        <v>5693</v>
      </c>
      <c r="D1768" s="6">
        <v>20000</v>
      </c>
      <c r="E1768" s="8">
        <v>15</v>
      </c>
      <c r="F1768" t="s">
        <v>8220</v>
      </c>
      <c r="G1768" t="s">
        <v>8224</v>
      </c>
      <c r="H1768" t="s">
        <v>8246</v>
      </c>
      <c r="I1768">
        <v>1411681391</v>
      </c>
      <c r="J1768">
        <v>1409089391</v>
      </c>
      <c r="K1768" t="b">
        <v>0</v>
      </c>
      <c r="L1768">
        <v>1</v>
      </c>
      <c r="M1768" t="b">
        <v>0</v>
      </c>
      <c r="N1768" t="s">
        <v>8289</v>
      </c>
      <c r="O1768" t="s">
        <v>8336</v>
      </c>
      <c r="P1768" t="s">
        <v>8343</v>
      </c>
      <c r="Q1768">
        <f t="shared" si="163"/>
        <v>0</v>
      </c>
      <c r="R1768">
        <f t="shared" si="162"/>
        <v>15</v>
      </c>
      <c r="S1768" s="12">
        <f t="shared" si="164"/>
        <v>41877.904988425929</v>
      </c>
      <c r="T1768" s="12">
        <f t="shared" si="165"/>
        <v>41907.904988425929</v>
      </c>
      <c r="U1768">
        <f t="shared" si="166"/>
        <v>2014</v>
      </c>
      <c r="V1768" s="18">
        <f t="shared" si="167"/>
        <v>30</v>
      </c>
    </row>
    <row r="1769" spans="1:22" ht="60" x14ac:dyDescent="0.25">
      <c r="A1769">
        <v>1584</v>
      </c>
      <c r="B1769" s="3" t="s">
        <v>1585</v>
      </c>
      <c r="C1769" s="3" t="s">
        <v>5694</v>
      </c>
      <c r="D1769" s="6">
        <v>1200</v>
      </c>
      <c r="E1769" s="8">
        <v>0</v>
      </c>
      <c r="F1769" t="s">
        <v>8220</v>
      </c>
      <c r="G1769" t="s">
        <v>8223</v>
      </c>
      <c r="H1769" t="s">
        <v>8245</v>
      </c>
      <c r="I1769">
        <v>1401464101</v>
      </c>
      <c r="J1769">
        <v>1400600101</v>
      </c>
      <c r="K1769" t="b">
        <v>0</v>
      </c>
      <c r="L1769">
        <v>0</v>
      </c>
      <c r="M1769" t="b">
        <v>0</v>
      </c>
      <c r="N1769" t="s">
        <v>8289</v>
      </c>
      <c r="O1769" t="s">
        <v>8336</v>
      </c>
      <c r="P1769" t="s">
        <v>8343</v>
      </c>
      <c r="Q1769">
        <f t="shared" si="163"/>
        <v>0</v>
      </c>
      <c r="R1769">
        <f t="shared" si="162"/>
        <v>0</v>
      </c>
      <c r="S1769" s="12">
        <f t="shared" si="164"/>
        <v>41779.649317129632</v>
      </c>
      <c r="T1769" s="12">
        <f t="shared" si="165"/>
        <v>41789.649317129632</v>
      </c>
      <c r="U1769">
        <f t="shared" si="166"/>
        <v>2014</v>
      </c>
      <c r="V1769" s="18">
        <f t="shared" si="167"/>
        <v>10</v>
      </c>
    </row>
    <row r="1770" spans="1:22" ht="60" x14ac:dyDescent="0.25">
      <c r="A1770">
        <v>1585</v>
      </c>
      <c r="B1770" s="3" t="s">
        <v>1586</v>
      </c>
      <c r="C1770" s="3" t="s">
        <v>5695</v>
      </c>
      <c r="D1770" s="6">
        <v>2000</v>
      </c>
      <c r="E1770" s="8">
        <v>1580</v>
      </c>
      <c r="F1770" t="s">
        <v>8220</v>
      </c>
      <c r="G1770" t="s">
        <v>8228</v>
      </c>
      <c r="H1770" t="s">
        <v>8250</v>
      </c>
      <c r="I1770">
        <v>1482663600</v>
      </c>
      <c r="J1770">
        <v>1480800568</v>
      </c>
      <c r="K1770" t="b">
        <v>0</v>
      </c>
      <c r="L1770">
        <v>12</v>
      </c>
      <c r="M1770" t="b">
        <v>0</v>
      </c>
      <c r="N1770" t="s">
        <v>8289</v>
      </c>
      <c r="O1770" t="s">
        <v>8336</v>
      </c>
      <c r="P1770" t="s">
        <v>8343</v>
      </c>
      <c r="Q1770">
        <f t="shared" si="163"/>
        <v>79</v>
      </c>
      <c r="R1770">
        <f t="shared" si="162"/>
        <v>131.66999999999999</v>
      </c>
      <c r="S1770" s="12">
        <f t="shared" si="164"/>
        <v>42707.895462962959</v>
      </c>
      <c r="T1770" s="12">
        <f t="shared" si="165"/>
        <v>42729.458333333328</v>
      </c>
      <c r="U1770">
        <f t="shared" si="166"/>
        <v>2016</v>
      </c>
      <c r="V1770" s="18">
        <f t="shared" si="167"/>
        <v>21.562870370370373</v>
      </c>
    </row>
    <row r="1771" spans="1:22" ht="30" x14ac:dyDescent="0.25">
      <c r="A1771">
        <v>1586</v>
      </c>
      <c r="B1771" s="3" t="s">
        <v>1587</v>
      </c>
      <c r="C1771" s="3" t="s">
        <v>5696</v>
      </c>
      <c r="D1771" s="6">
        <v>1500</v>
      </c>
      <c r="E1771" s="8">
        <v>0</v>
      </c>
      <c r="F1771" t="s">
        <v>8220</v>
      </c>
      <c r="G1771" t="s">
        <v>8223</v>
      </c>
      <c r="H1771" t="s">
        <v>8245</v>
      </c>
      <c r="I1771">
        <v>1428197422</v>
      </c>
      <c r="J1771">
        <v>1425609022</v>
      </c>
      <c r="K1771" t="b">
        <v>0</v>
      </c>
      <c r="L1771">
        <v>0</v>
      </c>
      <c r="M1771" t="b">
        <v>0</v>
      </c>
      <c r="N1771" t="s">
        <v>8289</v>
      </c>
      <c r="O1771" t="s">
        <v>8336</v>
      </c>
      <c r="P1771" t="s">
        <v>8343</v>
      </c>
      <c r="Q1771">
        <f t="shared" si="163"/>
        <v>0</v>
      </c>
      <c r="R1771">
        <f t="shared" si="162"/>
        <v>0</v>
      </c>
      <c r="S1771" s="12">
        <f t="shared" si="164"/>
        <v>42069.104421296302</v>
      </c>
      <c r="T1771" s="12">
        <f t="shared" si="165"/>
        <v>42099.062754629631</v>
      </c>
      <c r="U1771">
        <f t="shared" si="166"/>
        <v>2015</v>
      </c>
      <c r="V1771" s="18">
        <f t="shared" si="167"/>
        <v>29.958333333333332</v>
      </c>
    </row>
    <row r="1772" spans="1:22" ht="60" x14ac:dyDescent="0.25">
      <c r="A1772">
        <v>1587</v>
      </c>
      <c r="B1772" s="3" t="s">
        <v>1588</v>
      </c>
      <c r="C1772" s="3" t="s">
        <v>5697</v>
      </c>
      <c r="D1772" s="6">
        <v>7500</v>
      </c>
      <c r="E1772" s="8">
        <v>1</v>
      </c>
      <c r="F1772" t="s">
        <v>8220</v>
      </c>
      <c r="G1772" t="s">
        <v>8223</v>
      </c>
      <c r="H1772" t="s">
        <v>8245</v>
      </c>
      <c r="I1772">
        <v>1418510965</v>
      </c>
      <c r="J1772">
        <v>1415918965</v>
      </c>
      <c r="K1772" t="b">
        <v>0</v>
      </c>
      <c r="L1772">
        <v>1</v>
      </c>
      <c r="M1772" t="b">
        <v>0</v>
      </c>
      <c r="N1772" t="s">
        <v>8289</v>
      </c>
      <c r="O1772" t="s">
        <v>8336</v>
      </c>
      <c r="P1772" t="s">
        <v>8343</v>
      </c>
      <c r="Q1772">
        <f t="shared" si="163"/>
        <v>0</v>
      </c>
      <c r="R1772">
        <f t="shared" si="162"/>
        <v>1</v>
      </c>
      <c r="S1772" s="12">
        <f t="shared" si="164"/>
        <v>41956.950983796298</v>
      </c>
      <c r="T1772" s="12">
        <f t="shared" si="165"/>
        <v>41986.950983796298</v>
      </c>
      <c r="U1772">
        <f t="shared" si="166"/>
        <v>2014</v>
      </c>
      <c r="V1772" s="18">
        <f t="shared" si="167"/>
        <v>30</v>
      </c>
    </row>
    <row r="1773" spans="1:22" ht="30" x14ac:dyDescent="0.25">
      <c r="A1773">
        <v>1588</v>
      </c>
      <c r="B1773" s="3" t="s">
        <v>1589</v>
      </c>
      <c r="C1773" s="3" t="s">
        <v>5698</v>
      </c>
      <c r="D1773" s="6">
        <v>516</v>
      </c>
      <c r="E1773" s="8">
        <v>0</v>
      </c>
      <c r="F1773" t="s">
        <v>8220</v>
      </c>
      <c r="G1773" t="s">
        <v>8223</v>
      </c>
      <c r="H1773" t="s">
        <v>8245</v>
      </c>
      <c r="I1773">
        <v>1422735120</v>
      </c>
      <c r="J1773">
        <v>1420091999</v>
      </c>
      <c r="K1773" t="b">
        <v>0</v>
      </c>
      <c r="L1773">
        <v>0</v>
      </c>
      <c r="M1773" t="b">
        <v>0</v>
      </c>
      <c r="N1773" t="s">
        <v>8289</v>
      </c>
      <c r="O1773" t="s">
        <v>8336</v>
      </c>
      <c r="P1773" t="s">
        <v>8343</v>
      </c>
      <c r="Q1773">
        <f t="shared" si="163"/>
        <v>0</v>
      </c>
      <c r="R1773">
        <f t="shared" si="162"/>
        <v>0</v>
      </c>
      <c r="S1773" s="12">
        <f t="shared" si="164"/>
        <v>42005.24998842593</v>
      </c>
      <c r="T1773" s="12">
        <f t="shared" si="165"/>
        <v>42035.841666666667</v>
      </c>
      <c r="U1773">
        <f t="shared" si="166"/>
        <v>2015</v>
      </c>
      <c r="V1773" s="18">
        <f t="shared" si="167"/>
        <v>30.591678240740745</v>
      </c>
    </row>
    <row r="1774" spans="1:22" ht="45" x14ac:dyDescent="0.25">
      <c r="A1774">
        <v>1589</v>
      </c>
      <c r="B1774" s="3" t="s">
        <v>1590</v>
      </c>
      <c r="C1774" s="3" t="s">
        <v>5699</v>
      </c>
      <c r="D1774" s="6">
        <v>1200</v>
      </c>
      <c r="E1774" s="8">
        <v>0</v>
      </c>
      <c r="F1774" t="s">
        <v>8220</v>
      </c>
      <c r="G1774" t="s">
        <v>8223</v>
      </c>
      <c r="H1774" t="s">
        <v>8245</v>
      </c>
      <c r="I1774">
        <v>1444433886</v>
      </c>
      <c r="J1774">
        <v>1441841886</v>
      </c>
      <c r="K1774" t="b">
        <v>0</v>
      </c>
      <c r="L1774">
        <v>0</v>
      </c>
      <c r="M1774" t="b">
        <v>0</v>
      </c>
      <c r="N1774" t="s">
        <v>8289</v>
      </c>
      <c r="O1774" t="s">
        <v>8336</v>
      </c>
      <c r="P1774" t="s">
        <v>8343</v>
      </c>
      <c r="Q1774">
        <f t="shared" si="163"/>
        <v>0</v>
      </c>
      <c r="R1774">
        <f t="shared" si="162"/>
        <v>0</v>
      </c>
      <c r="S1774" s="12">
        <f t="shared" si="164"/>
        <v>42256.984791666662</v>
      </c>
      <c r="T1774" s="12">
        <f t="shared" si="165"/>
        <v>42286.984791666662</v>
      </c>
      <c r="U1774">
        <f t="shared" si="166"/>
        <v>2015</v>
      </c>
      <c r="V1774" s="18">
        <f t="shared" si="167"/>
        <v>30</v>
      </c>
    </row>
    <row r="1775" spans="1:22" x14ac:dyDescent="0.25">
      <c r="A1775">
        <v>1590</v>
      </c>
      <c r="B1775" s="3" t="s">
        <v>1591</v>
      </c>
      <c r="C1775" s="3" t="s">
        <v>5700</v>
      </c>
      <c r="D1775" s="6">
        <v>60000</v>
      </c>
      <c r="E1775" s="8">
        <v>1020</v>
      </c>
      <c r="F1775" t="s">
        <v>8220</v>
      </c>
      <c r="G1775" t="s">
        <v>8236</v>
      </c>
      <c r="H1775" t="s">
        <v>8248</v>
      </c>
      <c r="I1775">
        <v>1443040464</v>
      </c>
      <c r="J1775">
        <v>1440448464</v>
      </c>
      <c r="K1775" t="b">
        <v>0</v>
      </c>
      <c r="L1775">
        <v>2</v>
      </c>
      <c r="M1775" t="b">
        <v>0</v>
      </c>
      <c r="N1775" t="s">
        <v>8289</v>
      </c>
      <c r="O1775" t="s">
        <v>8336</v>
      </c>
      <c r="P1775" t="s">
        <v>8343</v>
      </c>
      <c r="Q1775">
        <f t="shared" si="163"/>
        <v>2</v>
      </c>
      <c r="R1775">
        <f t="shared" si="162"/>
        <v>510</v>
      </c>
      <c r="S1775" s="12">
        <f t="shared" si="164"/>
        <v>42240.857222222221</v>
      </c>
      <c r="T1775" s="12">
        <f t="shared" si="165"/>
        <v>42270.857222222221</v>
      </c>
      <c r="U1775">
        <f t="shared" si="166"/>
        <v>2015</v>
      </c>
      <c r="V1775" s="18">
        <f t="shared" si="167"/>
        <v>30</v>
      </c>
    </row>
    <row r="1776" spans="1:22" ht="60" x14ac:dyDescent="0.25">
      <c r="A1776">
        <v>1591</v>
      </c>
      <c r="B1776" s="3" t="s">
        <v>1592</v>
      </c>
      <c r="C1776" s="3" t="s">
        <v>5701</v>
      </c>
      <c r="D1776" s="6">
        <v>14000</v>
      </c>
      <c r="E1776" s="8">
        <v>4092</v>
      </c>
      <c r="F1776" t="s">
        <v>8220</v>
      </c>
      <c r="G1776" t="s">
        <v>8224</v>
      </c>
      <c r="H1776" t="s">
        <v>8246</v>
      </c>
      <c r="I1776">
        <v>1459700741</v>
      </c>
      <c r="J1776">
        <v>1457112341</v>
      </c>
      <c r="K1776" t="b">
        <v>0</v>
      </c>
      <c r="L1776">
        <v>92</v>
      </c>
      <c r="M1776" t="b">
        <v>0</v>
      </c>
      <c r="N1776" t="s">
        <v>8289</v>
      </c>
      <c r="O1776" t="s">
        <v>8336</v>
      </c>
      <c r="P1776" t="s">
        <v>8343</v>
      </c>
      <c r="Q1776">
        <f t="shared" si="163"/>
        <v>29</v>
      </c>
      <c r="R1776">
        <f t="shared" si="162"/>
        <v>44.48</v>
      </c>
      <c r="S1776" s="12">
        <f t="shared" si="164"/>
        <v>42433.726168981477</v>
      </c>
      <c r="T1776" s="12">
        <f t="shared" si="165"/>
        <v>42463.68450231482</v>
      </c>
      <c r="U1776">
        <f t="shared" si="166"/>
        <v>2016</v>
      </c>
      <c r="V1776" s="18">
        <f t="shared" si="167"/>
        <v>29.958333333333332</v>
      </c>
    </row>
    <row r="1777" spans="1:22" ht="30" x14ac:dyDescent="0.25">
      <c r="A1777">
        <v>1592</v>
      </c>
      <c r="B1777" s="3" t="s">
        <v>1593</v>
      </c>
      <c r="C1777" s="3" t="s">
        <v>5702</v>
      </c>
      <c r="D1777" s="6">
        <v>25</v>
      </c>
      <c r="E1777" s="8">
        <v>0</v>
      </c>
      <c r="F1777" t="s">
        <v>8220</v>
      </c>
      <c r="G1777" t="s">
        <v>8223</v>
      </c>
      <c r="H1777" t="s">
        <v>8245</v>
      </c>
      <c r="I1777">
        <v>1427503485</v>
      </c>
      <c r="J1777">
        <v>1423619085</v>
      </c>
      <c r="K1777" t="b">
        <v>0</v>
      </c>
      <c r="L1777">
        <v>0</v>
      </c>
      <c r="M1777" t="b">
        <v>0</v>
      </c>
      <c r="N1777" t="s">
        <v>8289</v>
      </c>
      <c r="O1777" t="s">
        <v>8336</v>
      </c>
      <c r="P1777" t="s">
        <v>8343</v>
      </c>
      <c r="Q1777">
        <f t="shared" si="163"/>
        <v>0</v>
      </c>
      <c r="R1777">
        <f t="shared" si="162"/>
        <v>0</v>
      </c>
      <c r="S1777" s="12">
        <f t="shared" si="164"/>
        <v>42046.072743055556</v>
      </c>
      <c r="T1777" s="12">
        <f t="shared" si="165"/>
        <v>42091.031076388885</v>
      </c>
      <c r="U1777">
        <f t="shared" si="166"/>
        <v>2015</v>
      </c>
      <c r="V1777" s="18">
        <f t="shared" si="167"/>
        <v>44.958333333333336</v>
      </c>
    </row>
    <row r="1778" spans="1:22" ht="45" x14ac:dyDescent="0.25">
      <c r="A1778">
        <v>1593</v>
      </c>
      <c r="B1778" s="3" t="s">
        <v>1594</v>
      </c>
      <c r="C1778" s="3" t="s">
        <v>5703</v>
      </c>
      <c r="D1778" s="6">
        <v>22000</v>
      </c>
      <c r="E1778" s="8">
        <v>3</v>
      </c>
      <c r="F1778" t="s">
        <v>8220</v>
      </c>
      <c r="G1778" t="s">
        <v>8223</v>
      </c>
      <c r="H1778" t="s">
        <v>8245</v>
      </c>
      <c r="I1778">
        <v>1425154655</v>
      </c>
      <c r="J1778">
        <v>1422562655</v>
      </c>
      <c r="K1778" t="b">
        <v>0</v>
      </c>
      <c r="L1778">
        <v>3</v>
      </c>
      <c r="M1778" t="b">
        <v>0</v>
      </c>
      <c r="N1778" t="s">
        <v>8289</v>
      </c>
      <c r="O1778" t="s">
        <v>8336</v>
      </c>
      <c r="P1778" t="s">
        <v>8343</v>
      </c>
      <c r="Q1778">
        <f t="shared" si="163"/>
        <v>0</v>
      </c>
      <c r="R1778">
        <f t="shared" si="162"/>
        <v>1</v>
      </c>
      <c r="S1778" s="12">
        <f t="shared" si="164"/>
        <v>42033.845543981486</v>
      </c>
      <c r="T1778" s="12">
        <f t="shared" si="165"/>
        <v>42063.845543981486</v>
      </c>
      <c r="U1778">
        <f t="shared" si="166"/>
        <v>2015</v>
      </c>
      <c r="V1778" s="18">
        <f t="shared" si="167"/>
        <v>30</v>
      </c>
    </row>
    <row r="1779" spans="1:22" ht="45" x14ac:dyDescent="0.25">
      <c r="A1779">
        <v>1594</v>
      </c>
      <c r="B1779" s="3" t="s">
        <v>1595</v>
      </c>
      <c r="C1779" s="3" t="s">
        <v>5704</v>
      </c>
      <c r="D1779" s="6">
        <v>1000</v>
      </c>
      <c r="E1779" s="8">
        <v>205</v>
      </c>
      <c r="F1779" t="s">
        <v>8220</v>
      </c>
      <c r="G1779" t="s">
        <v>8223</v>
      </c>
      <c r="H1779" t="s">
        <v>8245</v>
      </c>
      <c r="I1779">
        <v>1463329260</v>
      </c>
      <c r="J1779">
        <v>1458147982</v>
      </c>
      <c r="K1779" t="b">
        <v>0</v>
      </c>
      <c r="L1779">
        <v>10</v>
      </c>
      <c r="M1779" t="b">
        <v>0</v>
      </c>
      <c r="N1779" t="s">
        <v>8289</v>
      </c>
      <c r="O1779" t="s">
        <v>8336</v>
      </c>
      <c r="P1779" t="s">
        <v>8343</v>
      </c>
      <c r="Q1779">
        <f t="shared" si="163"/>
        <v>21</v>
      </c>
      <c r="R1779">
        <f t="shared" si="162"/>
        <v>20.5</v>
      </c>
      <c r="S1779" s="12">
        <f t="shared" si="164"/>
        <v>42445.712754629625</v>
      </c>
      <c r="T1779" s="12">
        <f t="shared" si="165"/>
        <v>42505.681249999994</v>
      </c>
      <c r="U1779">
        <f t="shared" si="166"/>
        <v>2016</v>
      </c>
      <c r="V1779" s="18">
        <f t="shared" si="167"/>
        <v>59.96849537037037</v>
      </c>
    </row>
    <row r="1780" spans="1:22" ht="45" x14ac:dyDescent="0.25">
      <c r="A1780">
        <v>1595</v>
      </c>
      <c r="B1780" s="3" t="s">
        <v>1596</v>
      </c>
      <c r="C1780" s="3" t="s">
        <v>5705</v>
      </c>
      <c r="D1780" s="6">
        <v>100000</v>
      </c>
      <c r="E1780" s="8">
        <v>280</v>
      </c>
      <c r="F1780" t="s">
        <v>8220</v>
      </c>
      <c r="G1780" t="s">
        <v>8223</v>
      </c>
      <c r="H1780" t="s">
        <v>8245</v>
      </c>
      <c r="I1780">
        <v>1403122380</v>
      </c>
      <c r="J1780">
        <v>1400634728</v>
      </c>
      <c r="K1780" t="b">
        <v>0</v>
      </c>
      <c r="L1780">
        <v>7</v>
      </c>
      <c r="M1780" t="b">
        <v>0</v>
      </c>
      <c r="N1780" t="s">
        <v>8289</v>
      </c>
      <c r="O1780" t="s">
        <v>8336</v>
      </c>
      <c r="P1780" t="s">
        <v>8343</v>
      </c>
      <c r="Q1780">
        <f t="shared" si="163"/>
        <v>0</v>
      </c>
      <c r="R1780">
        <f t="shared" si="162"/>
        <v>40</v>
      </c>
      <c r="S1780" s="12">
        <f t="shared" si="164"/>
        <v>41780.050092592595</v>
      </c>
      <c r="T1780" s="12">
        <f t="shared" si="165"/>
        <v>41808.842361111114</v>
      </c>
      <c r="U1780">
        <f t="shared" si="166"/>
        <v>2014</v>
      </c>
      <c r="V1780" s="18">
        <f t="shared" si="167"/>
        <v>28.792268518518522</v>
      </c>
    </row>
    <row r="1781" spans="1:22" ht="45" x14ac:dyDescent="0.25">
      <c r="A1781">
        <v>1596</v>
      </c>
      <c r="B1781" s="3" t="s">
        <v>1597</v>
      </c>
      <c r="C1781" s="3" t="s">
        <v>5706</v>
      </c>
      <c r="D1781" s="6">
        <v>3250</v>
      </c>
      <c r="E1781" s="8">
        <v>75</v>
      </c>
      <c r="F1781" t="s">
        <v>8220</v>
      </c>
      <c r="G1781" t="s">
        <v>8224</v>
      </c>
      <c r="H1781" t="s">
        <v>8246</v>
      </c>
      <c r="I1781">
        <v>1418469569</v>
      </c>
      <c r="J1781">
        <v>1414577969</v>
      </c>
      <c r="K1781" t="b">
        <v>0</v>
      </c>
      <c r="L1781">
        <v>3</v>
      </c>
      <c r="M1781" t="b">
        <v>0</v>
      </c>
      <c r="N1781" t="s">
        <v>8289</v>
      </c>
      <c r="O1781" t="s">
        <v>8336</v>
      </c>
      <c r="P1781" t="s">
        <v>8343</v>
      </c>
      <c r="Q1781">
        <f t="shared" si="163"/>
        <v>2</v>
      </c>
      <c r="R1781">
        <f t="shared" si="162"/>
        <v>25</v>
      </c>
      <c r="S1781" s="12">
        <f t="shared" si="164"/>
        <v>41941.430196759262</v>
      </c>
      <c r="T1781" s="12">
        <f t="shared" si="165"/>
        <v>41986.471863425926</v>
      </c>
      <c r="U1781">
        <f t="shared" si="166"/>
        <v>2014</v>
      </c>
      <c r="V1781" s="18">
        <f t="shared" si="167"/>
        <v>45.041666666666664</v>
      </c>
    </row>
    <row r="1782" spans="1:22" ht="45" x14ac:dyDescent="0.25">
      <c r="A1782">
        <v>1597</v>
      </c>
      <c r="B1782" s="3" t="s">
        <v>1598</v>
      </c>
      <c r="C1782" s="3" t="s">
        <v>5707</v>
      </c>
      <c r="D1782" s="6">
        <v>15000</v>
      </c>
      <c r="E1782" s="8">
        <v>0</v>
      </c>
      <c r="F1782" t="s">
        <v>8220</v>
      </c>
      <c r="G1782" t="s">
        <v>8223</v>
      </c>
      <c r="H1782" t="s">
        <v>8245</v>
      </c>
      <c r="I1782">
        <v>1474360197</v>
      </c>
      <c r="J1782">
        <v>1471768197</v>
      </c>
      <c r="K1782" t="b">
        <v>0</v>
      </c>
      <c r="L1782">
        <v>0</v>
      </c>
      <c r="M1782" t="b">
        <v>0</v>
      </c>
      <c r="N1782" t="s">
        <v>8289</v>
      </c>
      <c r="O1782" t="s">
        <v>8336</v>
      </c>
      <c r="P1782" t="s">
        <v>8343</v>
      </c>
      <c r="Q1782">
        <f t="shared" si="163"/>
        <v>0</v>
      </c>
      <c r="R1782">
        <f t="shared" si="162"/>
        <v>0</v>
      </c>
      <c r="S1782" s="12">
        <f t="shared" si="164"/>
        <v>42603.354131944448</v>
      </c>
      <c r="T1782" s="12">
        <f t="shared" si="165"/>
        <v>42633.354131944448</v>
      </c>
      <c r="U1782">
        <f t="shared" si="166"/>
        <v>2016</v>
      </c>
      <c r="V1782" s="18">
        <f t="shared" si="167"/>
        <v>30</v>
      </c>
    </row>
    <row r="1783" spans="1:22" ht="60" x14ac:dyDescent="0.25">
      <c r="A1783">
        <v>1598</v>
      </c>
      <c r="B1783" s="3" t="s">
        <v>1599</v>
      </c>
      <c r="C1783" s="3" t="s">
        <v>5708</v>
      </c>
      <c r="D1783" s="6">
        <v>800</v>
      </c>
      <c r="E1783" s="8">
        <v>1</v>
      </c>
      <c r="F1783" t="s">
        <v>8220</v>
      </c>
      <c r="G1783" t="s">
        <v>8223</v>
      </c>
      <c r="H1783" t="s">
        <v>8245</v>
      </c>
      <c r="I1783">
        <v>1437926458</v>
      </c>
      <c r="J1783">
        <v>1432742458</v>
      </c>
      <c r="K1783" t="b">
        <v>0</v>
      </c>
      <c r="L1783">
        <v>1</v>
      </c>
      <c r="M1783" t="b">
        <v>0</v>
      </c>
      <c r="N1783" t="s">
        <v>8289</v>
      </c>
      <c r="O1783" t="s">
        <v>8336</v>
      </c>
      <c r="P1783" t="s">
        <v>8343</v>
      </c>
      <c r="Q1783">
        <f t="shared" si="163"/>
        <v>0</v>
      </c>
      <c r="R1783">
        <f t="shared" si="162"/>
        <v>1</v>
      </c>
      <c r="S1783" s="12">
        <f t="shared" si="164"/>
        <v>42151.667337962965</v>
      </c>
      <c r="T1783" s="12">
        <f t="shared" si="165"/>
        <v>42211.667337962965</v>
      </c>
      <c r="U1783">
        <f t="shared" si="166"/>
        <v>2015</v>
      </c>
      <c r="V1783" s="18">
        <f t="shared" si="167"/>
        <v>60</v>
      </c>
    </row>
    <row r="1784" spans="1:22" ht="45" x14ac:dyDescent="0.25">
      <c r="A1784">
        <v>1599</v>
      </c>
      <c r="B1784" s="3" t="s">
        <v>1600</v>
      </c>
      <c r="C1784" s="3" t="s">
        <v>5709</v>
      </c>
      <c r="D1784" s="6">
        <v>500</v>
      </c>
      <c r="E1784" s="8">
        <v>0</v>
      </c>
      <c r="F1784" t="s">
        <v>8220</v>
      </c>
      <c r="G1784" t="s">
        <v>8224</v>
      </c>
      <c r="H1784" t="s">
        <v>8246</v>
      </c>
      <c r="I1784">
        <v>1460116576</v>
      </c>
      <c r="J1784">
        <v>1457528176</v>
      </c>
      <c r="K1784" t="b">
        <v>0</v>
      </c>
      <c r="L1784">
        <v>0</v>
      </c>
      <c r="M1784" t="b">
        <v>0</v>
      </c>
      <c r="N1784" t="s">
        <v>8289</v>
      </c>
      <c r="O1784" t="s">
        <v>8336</v>
      </c>
      <c r="P1784" t="s">
        <v>8343</v>
      </c>
      <c r="Q1784">
        <f t="shared" si="163"/>
        <v>0</v>
      </c>
      <c r="R1784">
        <f t="shared" si="162"/>
        <v>0</v>
      </c>
      <c r="S1784" s="12">
        <f t="shared" si="164"/>
        <v>42438.53907407407</v>
      </c>
      <c r="T1784" s="12">
        <f t="shared" si="165"/>
        <v>42468.497407407413</v>
      </c>
      <c r="U1784">
        <f t="shared" si="166"/>
        <v>2016</v>
      </c>
      <c r="V1784" s="18">
        <f t="shared" si="167"/>
        <v>29.958333333333332</v>
      </c>
    </row>
    <row r="1785" spans="1:22" ht="60" x14ac:dyDescent="0.25">
      <c r="A1785">
        <v>1600</v>
      </c>
      <c r="B1785" s="3" t="s">
        <v>1601</v>
      </c>
      <c r="C1785" s="3" t="s">
        <v>5710</v>
      </c>
      <c r="D1785" s="6">
        <v>5000</v>
      </c>
      <c r="E1785" s="8">
        <v>367</v>
      </c>
      <c r="F1785" t="s">
        <v>8220</v>
      </c>
      <c r="G1785" t="s">
        <v>8223</v>
      </c>
      <c r="H1785" t="s">
        <v>8245</v>
      </c>
      <c r="I1785">
        <v>1405401060</v>
      </c>
      <c r="J1785">
        <v>1401585752</v>
      </c>
      <c r="K1785" t="b">
        <v>0</v>
      </c>
      <c r="L1785">
        <v>9</v>
      </c>
      <c r="M1785" t="b">
        <v>0</v>
      </c>
      <c r="N1785" t="s">
        <v>8289</v>
      </c>
      <c r="O1785" t="s">
        <v>8336</v>
      </c>
      <c r="P1785" t="s">
        <v>8343</v>
      </c>
      <c r="Q1785">
        <f t="shared" si="163"/>
        <v>7</v>
      </c>
      <c r="R1785">
        <f t="shared" si="162"/>
        <v>40.78</v>
      </c>
      <c r="S1785" s="12">
        <f t="shared" si="164"/>
        <v>41791.057314814818</v>
      </c>
      <c r="T1785" s="12">
        <f t="shared" si="165"/>
        <v>41835.21597222222</v>
      </c>
      <c r="U1785">
        <f t="shared" si="166"/>
        <v>2014</v>
      </c>
      <c r="V1785" s="18">
        <f t="shared" si="167"/>
        <v>44.158657407407411</v>
      </c>
    </row>
    <row r="1786" spans="1:22" ht="45" x14ac:dyDescent="0.25">
      <c r="A1786">
        <v>1741</v>
      </c>
      <c r="B1786" s="3" t="s">
        <v>1742</v>
      </c>
      <c r="C1786" s="3" t="s">
        <v>5851</v>
      </c>
      <c r="D1786" s="6">
        <v>1200</v>
      </c>
      <c r="E1786" s="8">
        <v>1330</v>
      </c>
      <c r="F1786" t="s">
        <v>8218</v>
      </c>
      <c r="G1786" t="s">
        <v>8224</v>
      </c>
      <c r="H1786" t="s">
        <v>8246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8283</v>
      </c>
      <c r="O1786" t="s">
        <v>8336</v>
      </c>
      <c r="P1786" t="s">
        <v>8337</v>
      </c>
      <c r="Q1786">
        <f t="shared" si="163"/>
        <v>111</v>
      </c>
      <c r="R1786">
        <f t="shared" si="162"/>
        <v>25.58</v>
      </c>
      <c r="S1786" s="12">
        <f t="shared" si="164"/>
        <v>42120.628136574072</v>
      </c>
      <c r="T1786" s="12">
        <f t="shared" si="165"/>
        <v>42165.628136574072</v>
      </c>
      <c r="U1786">
        <f t="shared" si="166"/>
        <v>2015</v>
      </c>
      <c r="V1786" s="18">
        <f t="shared" si="167"/>
        <v>45</v>
      </c>
    </row>
    <row r="1787" spans="1:22" ht="60" x14ac:dyDescent="0.25">
      <c r="A1787">
        <v>1742</v>
      </c>
      <c r="B1787" s="3" t="s">
        <v>1743</v>
      </c>
      <c r="C1787" s="3" t="s">
        <v>5852</v>
      </c>
      <c r="D1787" s="6">
        <v>2000</v>
      </c>
      <c r="E1787" s="8">
        <v>2175</v>
      </c>
      <c r="F1787" t="s">
        <v>8218</v>
      </c>
      <c r="G1787" t="s">
        <v>8223</v>
      </c>
      <c r="H1787" t="s">
        <v>8245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8283</v>
      </c>
      <c r="O1787" t="s">
        <v>8336</v>
      </c>
      <c r="P1787" t="s">
        <v>8337</v>
      </c>
      <c r="Q1787">
        <f t="shared" si="163"/>
        <v>109</v>
      </c>
      <c r="R1787">
        <f t="shared" si="162"/>
        <v>63.97</v>
      </c>
      <c r="S1787" s="12">
        <f t="shared" si="164"/>
        <v>42710.876967592587</v>
      </c>
      <c r="T1787" s="12">
        <f t="shared" si="165"/>
        <v>42742.875</v>
      </c>
      <c r="U1787">
        <f t="shared" si="166"/>
        <v>2016</v>
      </c>
      <c r="V1787" s="18">
        <f t="shared" si="167"/>
        <v>31.998032407407408</v>
      </c>
    </row>
    <row r="1788" spans="1:22" ht="45" x14ac:dyDescent="0.25">
      <c r="A1788">
        <v>1743</v>
      </c>
      <c r="B1788" s="3" t="s">
        <v>1744</v>
      </c>
      <c r="C1788" s="3" t="s">
        <v>5853</v>
      </c>
      <c r="D1788" s="6">
        <v>6000</v>
      </c>
      <c r="E1788" s="8">
        <v>6025</v>
      </c>
      <c r="F1788" t="s">
        <v>8218</v>
      </c>
      <c r="G1788" t="s">
        <v>8223</v>
      </c>
      <c r="H1788" t="s">
        <v>8245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8283</v>
      </c>
      <c r="O1788" t="s">
        <v>8336</v>
      </c>
      <c r="P1788" t="s">
        <v>8337</v>
      </c>
      <c r="Q1788">
        <f t="shared" si="163"/>
        <v>100</v>
      </c>
      <c r="R1788">
        <f t="shared" si="162"/>
        <v>89.93</v>
      </c>
      <c r="S1788" s="12">
        <f t="shared" si="164"/>
        <v>42586.925636574073</v>
      </c>
      <c r="T1788" s="12">
        <f t="shared" si="165"/>
        <v>42609.165972222225</v>
      </c>
      <c r="U1788">
        <f t="shared" si="166"/>
        <v>2016</v>
      </c>
      <c r="V1788" s="18">
        <f t="shared" si="167"/>
        <v>22.240335648148147</v>
      </c>
    </row>
    <row r="1789" spans="1:22" ht="60" x14ac:dyDescent="0.25">
      <c r="A1789">
        <v>1744</v>
      </c>
      <c r="B1789" s="3" t="s">
        <v>1745</v>
      </c>
      <c r="C1789" s="3" t="s">
        <v>5854</v>
      </c>
      <c r="D1789" s="6">
        <v>5500</v>
      </c>
      <c r="E1789" s="8">
        <v>6515</v>
      </c>
      <c r="F1789" t="s">
        <v>8218</v>
      </c>
      <c r="G1789" t="s">
        <v>8224</v>
      </c>
      <c r="H1789" t="s">
        <v>8246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8283</v>
      </c>
      <c r="O1789" t="s">
        <v>8336</v>
      </c>
      <c r="P1789" t="s">
        <v>8337</v>
      </c>
      <c r="Q1789">
        <f t="shared" si="163"/>
        <v>118</v>
      </c>
      <c r="R1789">
        <f t="shared" si="162"/>
        <v>93.07</v>
      </c>
      <c r="S1789" s="12">
        <f t="shared" si="164"/>
        <v>42026.605057870373</v>
      </c>
      <c r="T1789" s="12">
        <f t="shared" si="165"/>
        <v>42071.563391203701</v>
      </c>
      <c r="U1789">
        <f t="shared" si="166"/>
        <v>2015</v>
      </c>
      <c r="V1789" s="18">
        <f t="shared" si="167"/>
        <v>44.958333333333336</v>
      </c>
    </row>
    <row r="1790" spans="1:22" ht="60" x14ac:dyDescent="0.25">
      <c r="A1790">
        <v>1745</v>
      </c>
      <c r="B1790" s="3" t="s">
        <v>1746</v>
      </c>
      <c r="C1790" s="3" t="s">
        <v>5855</v>
      </c>
      <c r="D1790" s="6">
        <v>7000</v>
      </c>
      <c r="E1790" s="8">
        <v>7981</v>
      </c>
      <c r="F1790" t="s">
        <v>8218</v>
      </c>
      <c r="G1790" t="s">
        <v>8223</v>
      </c>
      <c r="H1790" t="s">
        <v>8245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8283</v>
      </c>
      <c r="O1790" t="s">
        <v>8336</v>
      </c>
      <c r="P1790" t="s">
        <v>8337</v>
      </c>
      <c r="Q1790">
        <f t="shared" si="163"/>
        <v>114</v>
      </c>
      <c r="R1790">
        <f t="shared" si="162"/>
        <v>89.67</v>
      </c>
      <c r="S1790" s="12">
        <f t="shared" si="164"/>
        <v>42690.259699074071</v>
      </c>
      <c r="T1790" s="12">
        <f t="shared" si="165"/>
        <v>42726.083333333328</v>
      </c>
      <c r="U1790">
        <f t="shared" si="166"/>
        <v>2016</v>
      </c>
      <c r="V1790" s="18">
        <f t="shared" si="167"/>
        <v>35.823634259259258</v>
      </c>
    </row>
    <row r="1791" spans="1:22" ht="60" x14ac:dyDescent="0.25">
      <c r="A1791">
        <v>1746</v>
      </c>
      <c r="B1791" s="3" t="s">
        <v>1747</v>
      </c>
      <c r="C1791" s="3" t="s">
        <v>5856</v>
      </c>
      <c r="D1791" s="6">
        <v>15000</v>
      </c>
      <c r="E1791" s="8">
        <v>22215</v>
      </c>
      <c r="F1791" t="s">
        <v>8218</v>
      </c>
      <c r="G1791" t="s">
        <v>8223</v>
      </c>
      <c r="H1791" t="s">
        <v>8245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8283</v>
      </c>
      <c r="O1791" t="s">
        <v>8336</v>
      </c>
      <c r="P1791" t="s">
        <v>8337</v>
      </c>
      <c r="Q1791">
        <f t="shared" si="163"/>
        <v>148</v>
      </c>
      <c r="R1791">
        <f t="shared" si="162"/>
        <v>207.62</v>
      </c>
      <c r="S1791" s="12">
        <f t="shared" si="164"/>
        <v>42668.176701388889</v>
      </c>
      <c r="T1791" s="12">
        <f t="shared" si="165"/>
        <v>42698.083333333328</v>
      </c>
      <c r="U1791">
        <f t="shared" si="166"/>
        <v>2016</v>
      </c>
      <c r="V1791" s="18">
        <f t="shared" si="167"/>
        <v>29.906631944444445</v>
      </c>
    </row>
    <row r="1792" spans="1:22" ht="60" x14ac:dyDescent="0.25">
      <c r="A1792">
        <v>1747</v>
      </c>
      <c r="B1792" s="3" t="s">
        <v>1748</v>
      </c>
      <c r="C1792" s="3" t="s">
        <v>5857</v>
      </c>
      <c r="D1792" s="6">
        <v>9000</v>
      </c>
      <c r="E1792" s="8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 t="s">
        <v>8336</v>
      </c>
      <c r="P1792" t="s">
        <v>8337</v>
      </c>
      <c r="Q1792">
        <f t="shared" si="163"/>
        <v>105</v>
      </c>
      <c r="R1792">
        <f t="shared" si="162"/>
        <v>59.41</v>
      </c>
      <c r="S1792" s="12">
        <f t="shared" si="164"/>
        <v>42292.435532407413</v>
      </c>
      <c r="T1792" s="12">
        <f t="shared" si="165"/>
        <v>42321.625</v>
      </c>
      <c r="U1792">
        <f t="shared" si="166"/>
        <v>2015</v>
      </c>
      <c r="V1792" s="18">
        <f t="shared" si="167"/>
        <v>29.189467592592592</v>
      </c>
    </row>
    <row r="1793" spans="1:22" ht="45" x14ac:dyDescent="0.25">
      <c r="A1793">
        <v>1748</v>
      </c>
      <c r="B1793" s="3" t="s">
        <v>1749</v>
      </c>
      <c r="C1793" s="3" t="s">
        <v>5858</v>
      </c>
      <c r="D1793" s="6">
        <v>50000</v>
      </c>
      <c r="E1793" s="8">
        <v>64974</v>
      </c>
      <c r="F1793" t="s">
        <v>8218</v>
      </c>
      <c r="G1793" t="s">
        <v>8228</v>
      </c>
      <c r="H1793" t="s">
        <v>8250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8283</v>
      </c>
      <c r="O1793" t="s">
        <v>8336</v>
      </c>
      <c r="P1793" t="s">
        <v>8337</v>
      </c>
      <c r="Q1793">
        <f t="shared" si="163"/>
        <v>130</v>
      </c>
      <c r="R1793">
        <f t="shared" si="162"/>
        <v>358.97</v>
      </c>
      <c r="S1793" s="12">
        <f t="shared" si="164"/>
        <v>42219.950729166667</v>
      </c>
      <c r="T1793" s="12">
        <f t="shared" si="165"/>
        <v>42249.950729166667</v>
      </c>
      <c r="U1793">
        <f t="shared" si="166"/>
        <v>2015</v>
      </c>
      <c r="V1793" s="18">
        <f t="shared" si="167"/>
        <v>30</v>
      </c>
    </row>
    <row r="1794" spans="1:22" ht="45" x14ac:dyDescent="0.25">
      <c r="A1794">
        <v>1749</v>
      </c>
      <c r="B1794" s="3" t="s">
        <v>1750</v>
      </c>
      <c r="C1794" s="3" t="s">
        <v>5859</v>
      </c>
      <c r="D1794" s="6">
        <v>10050</v>
      </c>
      <c r="E1794" s="8">
        <v>12410.5</v>
      </c>
      <c r="F1794" t="s">
        <v>8218</v>
      </c>
      <c r="G1794" t="s">
        <v>8242</v>
      </c>
      <c r="H1794" t="s">
        <v>8248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8283</v>
      </c>
      <c r="O1794" t="s">
        <v>8336</v>
      </c>
      <c r="P1794" t="s">
        <v>8337</v>
      </c>
      <c r="Q1794">
        <f t="shared" si="163"/>
        <v>123</v>
      </c>
      <c r="R1794">
        <f t="shared" ref="R1794:R1857" si="168">IFERROR(ROUND(E1794/L1794,2),0)</f>
        <v>94.74</v>
      </c>
      <c r="S1794" s="12">
        <f t="shared" si="164"/>
        <v>42758.975937499999</v>
      </c>
      <c r="T1794" s="12">
        <f t="shared" si="165"/>
        <v>42795.791666666672</v>
      </c>
      <c r="U1794">
        <f t="shared" si="166"/>
        <v>2017</v>
      </c>
      <c r="V1794" s="18">
        <f t="shared" si="167"/>
        <v>36.815729166666664</v>
      </c>
    </row>
    <row r="1795" spans="1:22" ht="60" x14ac:dyDescent="0.25">
      <c r="A1795">
        <v>1750</v>
      </c>
      <c r="B1795" s="3" t="s">
        <v>1751</v>
      </c>
      <c r="C1795" s="3" t="s">
        <v>5860</v>
      </c>
      <c r="D1795" s="6">
        <v>5000</v>
      </c>
      <c r="E1795" s="8">
        <v>10081</v>
      </c>
      <c r="F1795" t="s">
        <v>8218</v>
      </c>
      <c r="G1795" t="s">
        <v>8223</v>
      </c>
      <c r="H1795" t="s">
        <v>8245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8283</v>
      </c>
      <c r="O1795" t="s">
        <v>8336</v>
      </c>
      <c r="P1795" t="s">
        <v>8337</v>
      </c>
      <c r="Q1795">
        <f t="shared" ref="Q1795:Q1858" si="169">ROUND(E1795/D1795*100,0)</f>
        <v>202</v>
      </c>
      <c r="R1795">
        <f t="shared" si="168"/>
        <v>80.650000000000006</v>
      </c>
      <c r="S1795" s="12">
        <f t="shared" ref="S1795:S1858" si="170">(((J1795/60)/60)/24)+DATE(1970,1,1)</f>
        <v>42454.836851851855</v>
      </c>
      <c r="T1795" s="12">
        <f t="shared" ref="T1795:T1858" si="171">(((I1795/60)/60)/24)+DATE(1970,1,1)</f>
        <v>42479.836851851855</v>
      </c>
      <c r="U1795">
        <f t="shared" ref="U1795:U1858" si="172">YEAR(S1795)</f>
        <v>2016</v>
      </c>
      <c r="V1795" s="18">
        <f t="shared" ref="V1795:V1858" si="173">(I1795-J1795)/60/60/24</f>
        <v>25</v>
      </c>
    </row>
    <row r="1796" spans="1:22" ht="30" x14ac:dyDescent="0.25">
      <c r="A1796">
        <v>1751</v>
      </c>
      <c r="B1796" s="3" t="s">
        <v>1752</v>
      </c>
      <c r="C1796" s="3" t="s">
        <v>5861</v>
      </c>
      <c r="D1796" s="6">
        <v>10000</v>
      </c>
      <c r="E1796" s="8">
        <v>10290</v>
      </c>
      <c r="F1796" t="s">
        <v>8218</v>
      </c>
      <c r="G1796" t="s">
        <v>8223</v>
      </c>
      <c r="H1796" t="s">
        <v>8245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8283</v>
      </c>
      <c r="O1796" t="s">
        <v>8336</v>
      </c>
      <c r="P1796" t="s">
        <v>8337</v>
      </c>
      <c r="Q1796">
        <f t="shared" si="169"/>
        <v>103</v>
      </c>
      <c r="R1796">
        <f t="shared" si="168"/>
        <v>168.69</v>
      </c>
      <c r="S1796" s="12">
        <f t="shared" si="170"/>
        <v>42052.7815162037</v>
      </c>
      <c r="T1796" s="12">
        <f t="shared" si="171"/>
        <v>42082.739849537036</v>
      </c>
      <c r="U1796">
        <f t="shared" si="172"/>
        <v>2015</v>
      </c>
      <c r="V1796" s="18">
        <f t="shared" si="173"/>
        <v>29.958333333333332</v>
      </c>
    </row>
    <row r="1797" spans="1:22" ht="45" x14ac:dyDescent="0.25">
      <c r="A1797">
        <v>1752</v>
      </c>
      <c r="B1797" s="3" t="s">
        <v>1753</v>
      </c>
      <c r="C1797" s="3" t="s">
        <v>5862</v>
      </c>
      <c r="D1797" s="6">
        <v>1200</v>
      </c>
      <c r="E1797" s="8">
        <v>3122</v>
      </c>
      <c r="F1797" t="s">
        <v>8218</v>
      </c>
      <c r="G1797" t="s">
        <v>8224</v>
      </c>
      <c r="H1797" t="s">
        <v>8246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8283</v>
      </c>
      <c r="O1797" t="s">
        <v>8336</v>
      </c>
      <c r="P1797" t="s">
        <v>8337</v>
      </c>
      <c r="Q1797">
        <f t="shared" si="169"/>
        <v>260</v>
      </c>
      <c r="R1797">
        <f t="shared" si="168"/>
        <v>34.69</v>
      </c>
      <c r="S1797" s="12">
        <f t="shared" si="170"/>
        <v>42627.253263888888</v>
      </c>
      <c r="T1797" s="12">
        <f t="shared" si="171"/>
        <v>42657.253263888888</v>
      </c>
      <c r="U1797">
        <f t="shared" si="172"/>
        <v>2016</v>
      </c>
      <c r="V1797" s="18">
        <f t="shared" si="173"/>
        <v>30</v>
      </c>
    </row>
    <row r="1798" spans="1:22" ht="45" x14ac:dyDescent="0.25">
      <c r="A1798">
        <v>1753</v>
      </c>
      <c r="B1798" s="3" t="s">
        <v>1754</v>
      </c>
      <c r="C1798" s="3" t="s">
        <v>5863</v>
      </c>
      <c r="D1798" s="6">
        <v>15000</v>
      </c>
      <c r="E1798" s="8">
        <v>16200</v>
      </c>
      <c r="F1798" t="s">
        <v>8218</v>
      </c>
      <c r="G1798" t="s">
        <v>8231</v>
      </c>
      <c r="H1798" t="s">
        <v>8252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8283</v>
      </c>
      <c r="O1798" t="s">
        <v>8336</v>
      </c>
      <c r="P1798" t="s">
        <v>8337</v>
      </c>
      <c r="Q1798">
        <f t="shared" si="169"/>
        <v>108</v>
      </c>
      <c r="R1798">
        <f t="shared" si="168"/>
        <v>462.86</v>
      </c>
      <c r="S1798" s="12">
        <f t="shared" si="170"/>
        <v>42420.74962962963</v>
      </c>
      <c r="T1798" s="12">
        <f t="shared" si="171"/>
        <v>42450.707962962959</v>
      </c>
      <c r="U1798">
        <f t="shared" si="172"/>
        <v>2016</v>
      </c>
      <c r="V1798" s="18">
        <f t="shared" si="173"/>
        <v>29.958333333333332</v>
      </c>
    </row>
    <row r="1799" spans="1:22" ht="60" x14ac:dyDescent="0.25">
      <c r="A1799">
        <v>1754</v>
      </c>
      <c r="B1799" s="3" t="s">
        <v>1755</v>
      </c>
      <c r="C1799" s="3" t="s">
        <v>5864</v>
      </c>
      <c r="D1799" s="6">
        <v>8500</v>
      </c>
      <c r="E1799" s="8">
        <v>9395</v>
      </c>
      <c r="F1799" t="s">
        <v>8218</v>
      </c>
      <c r="G1799" t="s">
        <v>8228</v>
      </c>
      <c r="H1799" t="s">
        <v>8250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8283</v>
      </c>
      <c r="O1799" t="s">
        <v>8336</v>
      </c>
      <c r="P1799" t="s">
        <v>8337</v>
      </c>
      <c r="Q1799">
        <f t="shared" si="169"/>
        <v>111</v>
      </c>
      <c r="R1799">
        <f t="shared" si="168"/>
        <v>104.39</v>
      </c>
      <c r="S1799" s="12">
        <f t="shared" si="170"/>
        <v>42067.876770833333</v>
      </c>
      <c r="T1799" s="12">
        <f t="shared" si="171"/>
        <v>42097.835104166668</v>
      </c>
      <c r="U1799">
        <f t="shared" si="172"/>
        <v>2015</v>
      </c>
      <c r="V1799" s="18">
        <f t="shared" si="173"/>
        <v>29.958333333333332</v>
      </c>
    </row>
    <row r="1800" spans="1:22" ht="60" x14ac:dyDescent="0.25">
      <c r="A1800">
        <v>1755</v>
      </c>
      <c r="B1800" s="3" t="s">
        <v>1756</v>
      </c>
      <c r="C1800" s="3" t="s">
        <v>5865</v>
      </c>
      <c r="D1800" s="6">
        <v>25</v>
      </c>
      <c r="E1800" s="8">
        <v>30</v>
      </c>
      <c r="F1800" t="s">
        <v>8218</v>
      </c>
      <c r="G1800" t="s">
        <v>8223</v>
      </c>
      <c r="H1800" t="s">
        <v>8245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8283</v>
      </c>
      <c r="O1800" t="s">
        <v>8336</v>
      </c>
      <c r="P1800" t="s">
        <v>8337</v>
      </c>
      <c r="Q1800">
        <f t="shared" si="169"/>
        <v>120</v>
      </c>
      <c r="R1800">
        <f t="shared" si="168"/>
        <v>7.5</v>
      </c>
      <c r="S1800" s="12">
        <f t="shared" si="170"/>
        <v>42252.788900462961</v>
      </c>
      <c r="T1800" s="12">
        <f t="shared" si="171"/>
        <v>42282.788900462961</v>
      </c>
      <c r="U1800">
        <f t="shared" si="172"/>
        <v>2015</v>
      </c>
      <c r="V1800" s="18">
        <f t="shared" si="173"/>
        <v>30</v>
      </c>
    </row>
    <row r="1801" spans="1:22" ht="45" x14ac:dyDescent="0.25">
      <c r="A1801">
        <v>1756</v>
      </c>
      <c r="B1801" s="3" t="s">
        <v>1757</v>
      </c>
      <c r="C1801" s="3" t="s">
        <v>5866</v>
      </c>
      <c r="D1801" s="6">
        <v>5500</v>
      </c>
      <c r="E1801" s="8">
        <v>5655.6</v>
      </c>
      <c r="F1801" t="s">
        <v>8218</v>
      </c>
      <c r="G1801" t="s">
        <v>8223</v>
      </c>
      <c r="H1801" t="s">
        <v>8245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8283</v>
      </c>
      <c r="O1801" t="s">
        <v>8336</v>
      </c>
      <c r="P1801" t="s">
        <v>8337</v>
      </c>
      <c r="Q1801">
        <f t="shared" si="169"/>
        <v>103</v>
      </c>
      <c r="R1801">
        <f t="shared" si="168"/>
        <v>47.13</v>
      </c>
      <c r="S1801" s="12">
        <f t="shared" si="170"/>
        <v>42571.167465277773</v>
      </c>
      <c r="T1801" s="12">
        <f t="shared" si="171"/>
        <v>42611.167465277773</v>
      </c>
      <c r="U1801">
        <f t="shared" si="172"/>
        <v>2016</v>
      </c>
      <c r="V1801" s="18">
        <f t="shared" si="173"/>
        <v>40</v>
      </c>
    </row>
    <row r="1802" spans="1:22" ht="45" x14ac:dyDescent="0.25">
      <c r="A1802">
        <v>1757</v>
      </c>
      <c r="B1802" s="3" t="s">
        <v>1758</v>
      </c>
      <c r="C1802" s="3" t="s">
        <v>5867</v>
      </c>
      <c r="D1802" s="6">
        <v>5000</v>
      </c>
      <c r="E1802" s="8">
        <v>5800</v>
      </c>
      <c r="F1802" t="s">
        <v>8218</v>
      </c>
      <c r="G1802" t="s">
        <v>8223</v>
      </c>
      <c r="H1802" t="s">
        <v>8245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8283</v>
      </c>
      <c r="O1802" t="s">
        <v>8336</v>
      </c>
      <c r="P1802" t="s">
        <v>8337</v>
      </c>
      <c r="Q1802">
        <f t="shared" si="169"/>
        <v>116</v>
      </c>
      <c r="R1802">
        <f t="shared" si="168"/>
        <v>414.29</v>
      </c>
      <c r="S1802" s="12">
        <f t="shared" si="170"/>
        <v>42733.827349537038</v>
      </c>
      <c r="T1802" s="12">
        <f t="shared" si="171"/>
        <v>42763.811805555553</v>
      </c>
      <c r="U1802">
        <f t="shared" si="172"/>
        <v>2016</v>
      </c>
      <c r="V1802" s="18">
        <f t="shared" si="173"/>
        <v>29.984456018518518</v>
      </c>
    </row>
    <row r="1803" spans="1:22" ht="60" x14ac:dyDescent="0.25">
      <c r="A1803">
        <v>1758</v>
      </c>
      <c r="B1803" s="3" t="s">
        <v>1759</v>
      </c>
      <c r="C1803" s="3" t="s">
        <v>5868</v>
      </c>
      <c r="D1803" s="6">
        <v>1000</v>
      </c>
      <c r="E1803" s="8">
        <v>1147</v>
      </c>
      <c r="F1803" t="s">
        <v>8218</v>
      </c>
      <c r="G1803" t="s">
        <v>8223</v>
      </c>
      <c r="H1803" t="s">
        <v>8245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8283</v>
      </c>
      <c r="O1803" t="s">
        <v>8336</v>
      </c>
      <c r="P1803" t="s">
        <v>8337</v>
      </c>
      <c r="Q1803">
        <f t="shared" si="169"/>
        <v>115</v>
      </c>
      <c r="R1803">
        <f t="shared" si="168"/>
        <v>42.48</v>
      </c>
      <c r="S1803" s="12">
        <f t="shared" si="170"/>
        <v>42505.955925925926</v>
      </c>
      <c r="T1803" s="12">
        <f t="shared" si="171"/>
        <v>42565.955925925926</v>
      </c>
      <c r="U1803">
        <f t="shared" si="172"/>
        <v>2016</v>
      </c>
      <c r="V1803" s="18">
        <f t="shared" si="173"/>
        <v>60</v>
      </c>
    </row>
    <row r="1804" spans="1:22" ht="30" x14ac:dyDescent="0.25">
      <c r="A1804">
        <v>1759</v>
      </c>
      <c r="B1804" s="3" t="s">
        <v>1760</v>
      </c>
      <c r="C1804" s="3" t="s">
        <v>5869</v>
      </c>
      <c r="D1804" s="6">
        <v>5000</v>
      </c>
      <c r="E1804" s="8">
        <v>5330</v>
      </c>
      <c r="F1804" t="s">
        <v>8218</v>
      </c>
      <c r="G1804" t="s">
        <v>8223</v>
      </c>
      <c r="H1804" t="s">
        <v>8245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8283</v>
      </c>
      <c r="O1804" t="s">
        <v>8336</v>
      </c>
      <c r="P1804" t="s">
        <v>8337</v>
      </c>
      <c r="Q1804">
        <f t="shared" si="169"/>
        <v>107</v>
      </c>
      <c r="R1804">
        <f t="shared" si="168"/>
        <v>108.78</v>
      </c>
      <c r="S1804" s="12">
        <f t="shared" si="170"/>
        <v>42068.829039351855</v>
      </c>
      <c r="T1804" s="12">
        <f t="shared" si="171"/>
        <v>42088.787372685183</v>
      </c>
      <c r="U1804">
        <f t="shared" si="172"/>
        <v>2015</v>
      </c>
      <c r="V1804" s="18">
        <f t="shared" si="173"/>
        <v>19.958333333333332</v>
      </c>
    </row>
    <row r="1805" spans="1:22" ht="60" x14ac:dyDescent="0.25">
      <c r="A1805">
        <v>1760</v>
      </c>
      <c r="B1805" s="3" t="s">
        <v>1761</v>
      </c>
      <c r="C1805" s="3" t="s">
        <v>5870</v>
      </c>
      <c r="D1805" s="6">
        <v>5000</v>
      </c>
      <c r="E1805" s="8">
        <v>8272</v>
      </c>
      <c r="F1805" t="s">
        <v>8218</v>
      </c>
      <c r="G1805" t="s">
        <v>8223</v>
      </c>
      <c r="H1805" t="s">
        <v>8245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8283</v>
      </c>
      <c r="O1805" t="s">
        <v>8336</v>
      </c>
      <c r="P1805" t="s">
        <v>8337</v>
      </c>
      <c r="Q1805">
        <f t="shared" si="169"/>
        <v>165</v>
      </c>
      <c r="R1805">
        <f t="shared" si="168"/>
        <v>81.099999999999994</v>
      </c>
      <c r="S1805" s="12">
        <f t="shared" si="170"/>
        <v>42405.67260416667</v>
      </c>
      <c r="T1805" s="12">
        <f t="shared" si="171"/>
        <v>42425.67260416667</v>
      </c>
      <c r="U1805">
        <f t="shared" si="172"/>
        <v>2016</v>
      </c>
      <c r="V1805" s="18">
        <f t="shared" si="173"/>
        <v>20</v>
      </c>
    </row>
    <row r="1806" spans="1:22" ht="30" x14ac:dyDescent="0.25">
      <c r="A1806">
        <v>1761</v>
      </c>
      <c r="B1806" s="3" t="s">
        <v>1762</v>
      </c>
      <c r="C1806" s="3" t="s">
        <v>5871</v>
      </c>
      <c r="D1806" s="6">
        <v>100</v>
      </c>
      <c r="E1806" s="8">
        <v>155</v>
      </c>
      <c r="F1806" t="s">
        <v>8218</v>
      </c>
      <c r="G1806" t="s">
        <v>8224</v>
      </c>
      <c r="H1806" t="s">
        <v>8246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8283</v>
      </c>
      <c r="O1806" t="s">
        <v>8336</v>
      </c>
      <c r="P1806" t="s">
        <v>8337</v>
      </c>
      <c r="Q1806">
        <f t="shared" si="169"/>
        <v>155</v>
      </c>
      <c r="R1806">
        <f t="shared" si="168"/>
        <v>51.67</v>
      </c>
      <c r="S1806" s="12">
        <f t="shared" si="170"/>
        <v>42209.567824074074</v>
      </c>
      <c r="T1806" s="12">
        <f t="shared" si="171"/>
        <v>42259.567824074074</v>
      </c>
      <c r="U1806">
        <f t="shared" si="172"/>
        <v>2015</v>
      </c>
      <c r="V1806" s="18">
        <f t="shared" si="173"/>
        <v>50</v>
      </c>
    </row>
    <row r="1807" spans="1:22" ht="30" x14ac:dyDescent="0.25">
      <c r="A1807">
        <v>1762</v>
      </c>
      <c r="B1807" s="3" t="s">
        <v>1763</v>
      </c>
      <c r="C1807" s="3" t="s">
        <v>5872</v>
      </c>
      <c r="D1807" s="6">
        <v>100</v>
      </c>
      <c r="E1807" s="8">
        <v>885</v>
      </c>
      <c r="F1807" t="s">
        <v>8218</v>
      </c>
      <c r="G1807" t="s">
        <v>8223</v>
      </c>
      <c r="H1807" t="s">
        <v>8245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8283</v>
      </c>
      <c r="O1807" t="s">
        <v>8336</v>
      </c>
      <c r="P1807" t="s">
        <v>8337</v>
      </c>
      <c r="Q1807">
        <f t="shared" si="169"/>
        <v>885</v>
      </c>
      <c r="R1807">
        <f t="shared" si="168"/>
        <v>35.4</v>
      </c>
      <c r="S1807" s="12">
        <f t="shared" si="170"/>
        <v>42410.982002314813</v>
      </c>
      <c r="T1807" s="12">
        <f t="shared" si="171"/>
        <v>42440.982002314813</v>
      </c>
      <c r="U1807">
        <f t="shared" si="172"/>
        <v>2016</v>
      </c>
      <c r="V1807" s="18">
        <f t="shared" si="173"/>
        <v>30</v>
      </c>
    </row>
    <row r="1808" spans="1:22" ht="60" x14ac:dyDescent="0.25">
      <c r="A1808">
        <v>1763</v>
      </c>
      <c r="B1808" s="3" t="s">
        <v>1764</v>
      </c>
      <c r="C1808" s="3" t="s">
        <v>5873</v>
      </c>
      <c r="D1808" s="6">
        <v>12000</v>
      </c>
      <c r="E1808" s="8">
        <v>12229</v>
      </c>
      <c r="F1808" t="s">
        <v>8218</v>
      </c>
      <c r="G1808" t="s">
        <v>8223</v>
      </c>
      <c r="H1808" t="s">
        <v>8245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8283</v>
      </c>
      <c r="O1808" t="s">
        <v>8336</v>
      </c>
      <c r="P1808" t="s">
        <v>8337</v>
      </c>
      <c r="Q1808">
        <f t="shared" si="169"/>
        <v>102</v>
      </c>
      <c r="R1808">
        <f t="shared" si="168"/>
        <v>103.64</v>
      </c>
      <c r="S1808" s="12">
        <f t="shared" si="170"/>
        <v>42636.868518518517</v>
      </c>
      <c r="T1808" s="12">
        <f t="shared" si="171"/>
        <v>42666.868518518517</v>
      </c>
      <c r="U1808">
        <f t="shared" si="172"/>
        <v>2016</v>
      </c>
      <c r="V1808" s="18">
        <f t="shared" si="173"/>
        <v>30</v>
      </c>
    </row>
    <row r="1809" spans="1:22" ht="60" x14ac:dyDescent="0.25">
      <c r="A1809">
        <v>1764</v>
      </c>
      <c r="B1809" s="3" t="s">
        <v>1765</v>
      </c>
      <c r="C1809" s="3" t="s">
        <v>5874</v>
      </c>
      <c r="D1809" s="6">
        <v>11000</v>
      </c>
      <c r="E1809" s="8">
        <v>2156</v>
      </c>
      <c r="F1809" t="s">
        <v>8220</v>
      </c>
      <c r="G1809" t="s">
        <v>8224</v>
      </c>
      <c r="H1809" t="s">
        <v>8246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8283</v>
      </c>
      <c r="O1809" t="s">
        <v>8336</v>
      </c>
      <c r="P1809" t="s">
        <v>8337</v>
      </c>
      <c r="Q1809">
        <f t="shared" si="169"/>
        <v>20</v>
      </c>
      <c r="R1809">
        <f t="shared" si="168"/>
        <v>55.28</v>
      </c>
      <c r="S1809" s="12">
        <f t="shared" si="170"/>
        <v>41825.485868055555</v>
      </c>
      <c r="T1809" s="12">
        <f t="shared" si="171"/>
        <v>41854.485868055555</v>
      </c>
      <c r="U1809">
        <f t="shared" si="172"/>
        <v>2014</v>
      </c>
      <c r="V1809" s="18">
        <f t="shared" si="173"/>
        <v>29</v>
      </c>
    </row>
    <row r="1810" spans="1:22" ht="60" x14ac:dyDescent="0.25">
      <c r="A1810">
        <v>1765</v>
      </c>
      <c r="B1810" s="3" t="s">
        <v>1766</v>
      </c>
      <c r="C1810" s="3" t="s">
        <v>5875</v>
      </c>
      <c r="D1810" s="6">
        <v>12500</v>
      </c>
      <c r="E1810" s="8">
        <v>7433.48</v>
      </c>
      <c r="F1810" t="s">
        <v>8220</v>
      </c>
      <c r="G1810" t="s">
        <v>8223</v>
      </c>
      <c r="H1810" t="s">
        <v>8245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8283</v>
      </c>
      <c r="O1810" t="s">
        <v>8336</v>
      </c>
      <c r="P1810" t="s">
        <v>8337</v>
      </c>
      <c r="Q1810">
        <f t="shared" si="169"/>
        <v>59</v>
      </c>
      <c r="R1810">
        <f t="shared" si="168"/>
        <v>72.17</v>
      </c>
      <c r="S1810" s="12">
        <f t="shared" si="170"/>
        <v>41834.980462962965</v>
      </c>
      <c r="T1810" s="12">
        <f t="shared" si="171"/>
        <v>41864.980462962965</v>
      </c>
      <c r="U1810">
        <f t="shared" si="172"/>
        <v>2014</v>
      </c>
      <c r="V1810" s="18">
        <f t="shared" si="173"/>
        <v>30</v>
      </c>
    </row>
    <row r="1811" spans="1:22" ht="30" x14ac:dyDescent="0.25">
      <c r="A1811">
        <v>1766</v>
      </c>
      <c r="B1811" s="3" t="s">
        <v>1767</v>
      </c>
      <c r="C1811" s="3" t="s">
        <v>5876</v>
      </c>
      <c r="D1811" s="6">
        <v>1500</v>
      </c>
      <c r="E1811" s="8">
        <v>0</v>
      </c>
      <c r="F1811" t="s">
        <v>8220</v>
      </c>
      <c r="G1811" t="s">
        <v>8225</v>
      </c>
      <c r="H1811" t="s">
        <v>8247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8283</v>
      </c>
      <c r="O1811" t="s">
        <v>8336</v>
      </c>
      <c r="P1811" t="s">
        <v>8337</v>
      </c>
      <c r="Q1811">
        <f t="shared" si="169"/>
        <v>0</v>
      </c>
      <c r="R1811">
        <f t="shared" si="168"/>
        <v>0</v>
      </c>
      <c r="S1811" s="12">
        <f t="shared" si="170"/>
        <v>41855.859814814816</v>
      </c>
      <c r="T1811" s="12">
        <f t="shared" si="171"/>
        <v>41876.859814814816</v>
      </c>
      <c r="U1811">
        <f t="shared" si="172"/>
        <v>2014</v>
      </c>
      <c r="V1811" s="18">
        <f t="shared" si="173"/>
        <v>21</v>
      </c>
    </row>
    <row r="1812" spans="1:22" ht="45" x14ac:dyDescent="0.25">
      <c r="A1812">
        <v>1767</v>
      </c>
      <c r="B1812" s="3" t="s">
        <v>1768</v>
      </c>
      <c r="C1812" s="3" t="s">
        <v>5877</v>
      </c>
      <c r="D1812" s="6">
        <v>5000</v>
      </c>
      <c r="E1812" s="8">
        <v>2286</v>
      </c>
      <c r="F1812" t="s">
        <v>8220</v>
      </c>
      <c r="G1812" t="s">
        <v>8223</v>
      </c>
      <c r="H1812" t="s">
        <v>8245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8283</v>
      </c>
      <c r="O1812" t="s">
        <v>8336</v>
      </c>
      <c r="P1812" t="s">
        <v>8337</v>
      </c>
      <c r="Q1812">
        <f t="shared" si="169"/>
        <v>46</v>
      </c>
      <c r="R1812">
        <f t="shared" si="168"/>
        <v>58.62</v>
      </c>
      <c r="S1812" s="12">
        <f t="shared" si="170"/>
        <v>41824.658379629633</v>
      </c>
      <c r="T1812" s="12">
        <f t="shared" si="171"/>
        <v>41854.658379629633</v>
      </c>
      <c r="U1812">
        <f t="shared" si="172"/>
        <v>2014</v>
      </c>
      <c r="V1812" s="18">
        <f t="shared" si="173"/>
        <v>30</v>
      </c>
    </row>
    <row r="1813" spans="1:22" ht="45" x14ac:dyDescent="0.25">
      <c r="A1813">
        <v>1768</v>
      </c>
      <c r="B1813" s="3" t="s">
        <v>1769</v>
      </c>
      <c r="C1813" s="3" t="s">
        <v>5878</v>
      </c>
      <c r="D1813" s="6">
        <v>5000</v>
      </c>
      <c r="E1813" s="8">
        <v>187</v>
      </c>
      <c r="F1813" t="s">
        <v>8220</v>
      </c>
      <c r="G1813" t="s">
        <v>8223</v>
      </c>
      <c r="H1813" t="s">
        <v>8245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8283</v>
      </c>
      <c r="O1813" t="s">
        <v>8336</v>
      </c>
      <c r="P1813" t="s">
        <v>8337</v>
      </c>
      <c r="Q1813">
        <f t="shared" si="169"/>
        <v>4</v>
      </c>
      <c r="R1813">
        <f t="shared" si="168"/>
        <v>12.47</v>
      </c>
      <c r="S1813" s="12">
        <f t="shared" si="170"/>
        <v>41849.560694444444</v>
      </c>
      <c r="T1813" s="12">
        <f t="shared" si="171"/>
        <v>41909.560694444444</v>
      </c>
      <c r="U1813">
        <f t="shared" si="172"/>
        <v>2014</v>
      </c>
      <c r="V1813" s="18">
        <f t="shared" si="173"/>
        <v>60</v>
      </c>
    </row>
    <row r="1814" spans="1:22" ht="45" x14ac:dyDescent="0.25">
      <c r="A1814">
        <v>1769</v>
      </c>
      <c r="B1814" s="3" t="s">
        <v>1770</v>
      </c>
      <c r="C1814" s="3" t="s">
        <v>5879</v>
      </c>
      <c r="D1814" s="6">
        <v>40000</v>
      </c>
      <c r="E1814" s="8">
        <v>1081</v>
      </c>
      <c r="F1814" t="s">
        <v>8220</v>
      </c>
      <c r="G1814" t="s">
        <v>8223</v>
      </c>
      <c r="H1814" t="s">
        <v>8245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8283</v>
      </c>
      <c r="O1814" t="s">
        <v>8336</v>
      </c>
      <c r="P1814" t="s">
        <v>8337</v>
      </c>
      <c r="Q1814">
        <f t="shared" si="169"/>
        <v>3</v>
      </c>
      <c r="R1814">
        <f t="shared" si="168"/>
        <v>49.14</v>
      </c>
      <c r="S1814" s="12">
        <f t="shared" si="170"/>
        <v>41987.818969907406</v>
      </c>
      <c r="T1814" s="12">
        <f t="shared" si="171"/>
        <v>42017.818969907406</v>
      </c>
      <c r="U1814">
        <f t="shared" si="172"/>
        <v>2014</v>
      </c>
      <c r="V1814" s="18">
        <f t="shared" si="173"/>
        <v>30</v>
      </c>
    </row>
    <row r="1815" spans="1:22" ht="60" x14ac:dyDescent="0.25">
      <c r="A1815">
        <v>1770</v>
      </c>
      <c r="B1815" s="3" t="s">
        <v>1771</v>
      </c>
      <c r="C1815" s="3" t="s">
        <v>5880</v>
      </c>
      <c r="D1815" s="6">
        <v>24500</v>
      </c>
      <c r="E1815" s="8">
        <v>13846</v>
      </c>
      <c r="F1815" t="s">
        <v>8220</v>
      </c>
      <c r="G1815" t="s">
        <v>8223</v>
      </c>
      <c r="H1815" t="s">
        <v>8245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8283</v>
      </c>
      <c r="O1815" t="s">
        <v>8336</v>
      </c>
      <c r="P1815" t="s">
        <v>8337</v>
      </c>
      <c r="Q1815">
        <f t="shared" si="169"/>
        <v>57</v>
      </c>
      <c r="R1815">
        <f t="shared" si="168"/>
        <v>150.5</v>
      </c>
      <c r="S1815" s="12">
        <f t="shared" si="170"/>
        <v>41891.780023148152</v>
      </c>
      <c r="T1815" s="12">
        <f t="shared" si="171"/>
        <v>41926.780023148152</v>
      </c>
      <c r="U1815">
        <f t="shared" si="172"/>
        <v>2014</v>
      </c>
      <c r="V1815" s="18">
        <f t="shared" si="173"/>
        <v>35</v>
      </c>
    </row>
    <row r="1816" spans="1:22" ht="60" x14ac:dyDescent="0.25">
      <c r="A1816">
        <v>1771</v>
      </c>
      <c r="B1816" s="3" t="s">
        <v>1772</v>
      </c>
      <c r="C1816" s="3" t="s">
        <v>5881</v>
      </c>
      <c r="D1816" s="6">
        <v>4200</v>
      </c>
      <c r="E1816" s="8">
        <v>895</v>
      </c>
      <c r="F1816" t="s">
        <v>8220</v>
      </c>
      <c r="G1816" t="s">
        <v>8224</v>
      </c>
      <c r="H1816" t="s">
        <v>8246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8283</v>
      </c>
      <c r="O1816" t="s">
        <v>8336</v>
      </c>
      <c r="P1816" t="s">
        <v>8337</v>
      </c>
      <c r="Q1816">
        <f t="shared" si="169"/>
        <v>21</v>
      </c>
      <c r="R1816">
        <f t="shared" si="168"/>
        <v>35.799999999999997</v>
      </c>
      <c r="S1816" s="12">
        <f t="shared" si="170"/>
        <v>41905.979629629634</v>
      </c>
      <c r="T1816" s="12">
        <f t="shared" si="171"/>
        <v>41935.979629629634</v>
      </c>
      <c r="U1816">
        <f t="shared" si="172"/>
        <v>2014</v>
      </c>
      <c r="V1816" s="18">
        <f t="shared" si="173"/>
        <v>30</v>
      </c>
    </row>
    <row r="1817" spans="1:22" ht="45" x14ac:dyDescent="0.25">
      <c r="A1817">
        <v>1772</v>
      </c>
      <c r="B1817" s="3" t="s">
        <v>1773</v>
      </c>
      <c r="C1817" s="3" t="s">
        <v>5882</v>
      </c>
      <c r="D1817" s="6">
        <v>5500</v>
      </c>
      <c r="E1817" s="8">
        <v>858</v>
      </c>
      <c r="F1817" t="s">
        <v>8220</v>
      </c>
      <c r="G1817" t="s">
        <v>8224</v>
      </c>
      <c r="H1817" t="s">
        <v>8246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8283</v>
      </c>
      <c r="O1817" t="s">
        <v>8336</v>
      </c>
      <c r="P1817" t="s">
        <v>8337</v>
      </c>
      <c r="Q1817">
        <f t="shared" si="169"/>
        <v>16</v>
      </c>
      <c r="R1817">
        <f t="shared" si="168"/>
        <v>45.16</v>
      </c>
      <c r="S1817" s="12">
        <f t="shared" si="170"/>
        <v>41766.718009259261</v>
      </c>
      <c r="T1817" s="12">
        <f t="shared" si="171"/>
        <v>41826.718009259261</v>
      </c>
      <c r="U1817">
        <f t="shared" si="172"/>
        <v>2014</v>
      </c>
      <c r="V1817" s="18">
        <f t="shared" si="173"/>
        <v>60</v>
      </c>
    </row>
    <row r="1818" spans="1:22" ht="60" x14ac:dyDescent="0.25">
      <c r="A1818">
        <v>1773</v>
      </c>
      <c r="B1818" s="3" t="s">
        <v>1774</v>
      </c>
      <c r="C1818" s="3" t="s">
        <v>5883</v>
      </c>
      <c r="D1818" s="6">
        <v>30000</v>
      </c>
      <c r="E1818" s="8">
        <v>1877</v>
      </c>
      <c r="F1818" t="s">
        <v>8220</v>
      </c>
      <c r="G1818" t="s">
        <v>8223</v>
      </c>
      <c r="H1818" t="s">
        <v>8245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8283</v>
      </c>
      <c r="O1818" t="s">
        <v>8336</v>
      </c>
      <c r="P1818" t="s">
        <v>8337</v>
      </c>
      <c r="Q1818">
        <f t="shared" si="169"/>
        <v>6</v>
      </c>
      <c r="R1818">
        <f t="shared" si="168"/>
        <v>98.79</v>
      </c>
      <c r="S1818" s="12">
        <f t="shared" si="170"/>
        <v>41978.760393518518</v>
      </c>
      <c r="T1818" s="12">
        <f t="shared" si="171"/>
        <v>42023.760393518518</v>
      </c>
      <c r="U1818">
        <f t="shared" si="172"/>
        <v>2014</v>
      </c>
      <c r="V1818" s="18">
        <f t="shared" si="173"/>
        <v>45</v>
      </c>
    </row>
    <row r="1819" spans="1:22" ht="60" x14ac:dyDescent="0.25">
      <c r="A1819">
        <v>1774</v>
      </c>
      <c r="B1819" s="3" t="s">
        <v>1775</v>
      </c>
      <c r="C1819" s="3" t="s">
        <v>5884</v>
      </c>
      <c r="D1819" s="6">
        <v>2500</v>
      </c>
      <c r="E1819" s="8">
        <v>1148</v>
      </c>
      <c r="F1819" t="s">
        <v>8220</v>
      </c>
      <c r="G1819" t="s">
        <v>8223</v>
      </c>
      <c r="H1819" t="s">
        <v>8245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8283</v>
      </c>
      <c r="O1819" t="s">
        <v>8336</v>
      </c>
      <c r="P1819" t="s">
        <v>8337</v>
      </c>
      <c r="Q1819">
        <f t="shared" si="169"/>
        <v>46</v>
      </c>
      <c r="R1819">
        <f t="shared" si="168"/>
        <v>88.31</v>
      </c>
      <c r="S1819" s="12">
        <f t="shared" si="170"/>
        <v>41930.218657407408</v>
      </c>
      <c r="T1819" s="12">
        <f t="shared" si="171"/>
        <v>41972.624305555553</v>
      </c>
      <c r="U1819">
        <f t="shared" si="172"/>
        <v>2014</v>
      </c>
      <c r="V1819" s="18">
        <f t="shared" si="173"/>
        <v>42.405648148148146</v>
      </c>
    </row>
    <row r="1820" spans="1:22" ht="45" x14ac:dyDescent="0.25">
      <c r="A1820">
        <v>1775</v>
      </c>
      <c r="B1820" s="3" t="s">
        <v>1776</v>
      </c>
      <c r="C1820" s="3" t="s">
        <v>5885</v>
      </c>
      <c r="D1820" s="6">
        <v>32500</v>
      </c>
      <c r="E1820" s="8">
        <v>21158</v>
      </c>
      <c r="F1820" t="s">
        <v>8220</v>
      </c>
      <c r="G1820" t="s">
        <v>8223</v>
      </c>
      <c r="H1820" t="s">
        <v>8245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8283</v>
      </c>
      <c r="O1820" t="s">
        <v>8336</v>
      </c>
      <c r="P1820" t="s">
        <v>8337</v>
      </c>
      <c r="Q1820">
        <f t="shared" si="169"/>
        <v>65</v>
      </c>
      <c r="R1820">
        <f t="shared" si="168"/>
        <v>170.63</v>
      </c>
      <c r="S1820" s="12">
        <f t="shared" si="170"/>
        <v>41891.976388888892</v>
      </c>
      <c r="T1820" s="12">
        <f t="shared" si="171"/>
        <v>41936.976388888892</v>
      </c>
      <c r="U1820">
        <f t="shared" si="172"/>
        <v>2014</v>
      </c>
      <c r="V1820" s="18">
        <f t="shared" si="173"/>
        <v>45</v>
      </c>
    </row>
    <row r="1821" spans="1:22" ht="45" x14ac:dyDescent="0.25">
      <c r="A1821">
        <v>1776</v>
      </c>
      <c r="B1821" s="3" t="s">
        <v>1777</v>
      </c>
      <c r="C1821" s="3" t="s">
        <v>5886</v>
      </c>
      <c r="D1821" s="6">
        <v>5000</v>
      </c>
      <c r="E1821" s="8">
        <v>335</v>
      </c>
      <c r="F1821" t="s">
        <v>8220</v>
      </c>
      <c r="G1821" t="s">
        <v>8224</v>
      </c>
      <c r="H1821" t="s">
        <v>8246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8283</v>
      </c>
      <c r="O1821" t="s">
        <v>8336</v>
      </c>
      <c r="P1821" t="s">
        <v>8337</v>
      </c>
      <c r="Q1821">
        <f t="shared" si="169"/>
        <v>7</v>
      </c>
      <c r="R1821">
        <f t="shared" si="168"/>
        <v>83.75</v>
      </c>
      <c r="S1821" s="12">
        <f t="shared" si="170"/>
        <v>41905.95684027778</v>
      </c>
      <c r="T1821" s="12">
        <f t="shared" si="171"/>
        <v>41941.95684027778</v>
      </c>
      <c r="U1821">
        <f t="shared" si="172"/>
        <v>2014</v>
      </c>
      <c r="V1821" s="18">
        <f t="shared" si="173"/>
        <v>36</v>
      </c>
    </row>
    <row r="1822" spans="1:22" ht="60" x14ac:dyDescent="0.25">
      <c r="A1822">
        <v>1777</v>
      </c>
      <c r="B1822" s="3" t="s">
        <v>1778</v>
      </c>
      <c r="C1822" s="3" t="s">
        <v>5887</v>
      </c>
      <c r="D1822" s="6">
        <v>4800</v>
      </c>
      <c r="E1822" s="8">
        <v>651</v>
      </c>
      <c r="F1822" t="s">
        <v>8220</v>
      </c>
      <c r="G1822" t="s">
        <v>8232</v>
      </c>
      <c r="H1822" t="s">
        <v>8248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8283</v>
      </c>
      <c r="O1822" t="s">
        <v>8336</v>
      </c>
      <c r="P1822" t="s">
        <v>8337</v>
      </c>
      <c r="Q1822">
        <f t="shared" si="169"/>
        <v>14</v>
      </c>
      <c r="R1822">
        <f t="shared" si="168"/>
        <v>65.099999999999994</v>
      </c>
      <c r="S1822" s="12">
        <f t="shared" si="170"/>
        <v>42025.357094907406</v>
      </c>
      <c r="T1822" s="12">
        <f t="shared" si="171"/>
        <v>42055.357094907406</v>
      </c>
      <c r="U1822">
        <f t="shared" si="172"/>
        <v>2015</v>
      </c>
      <c r="V1822" s="18">
        <f t="shared" si="173"/>
        <v>30</v>
      </c>
    </row>
    <row r="1823" spans="1:22" ht="45" x14ac:dyDescent="0.25">
      <c r="A1823">
        <v>1778</v>
      </c>
      <c r="B1823" s="3" t="s">
        <v>1779</v>
      </c>
      <c r="C1823" s="3" t="s">
        <v>5888</v>
      </c>
      <c r="D1823" s="6">
        <v>50000</v>
      </c>
      <c r="E1823" s="8">
        <v>995</v>
      </c>
      <c r="F1823" t="s">
        <v>8220</v>
      </c>
      <c r="G1823" t="s">
        <v>8223</v>
      </c>
      <c r="H1823" t="s">
        <v>8245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8283</v>
      </c>
      <c r="O1823" t="s">
        <v>8336</v>
      </c>
      <c r="P1823" t="s">
        <v>8337</v>
      </c>
      <c r="Q1823">
        <f t="shared" si="169"/>
        <v>2</v>
      </c>
      <c r="R1823">
        <f t="shared" si="168"/>
        <v>66.33</v>
      </c>
      <c r="S1823" s="12">
        <f t="shared" si="170"/>
        <v>42045.86336805555</v>
      </c>
      <c r="T1823" s="12">
        <f t="shared" si="171"/>
        <v>42090.821701388893</v>
      </c>
      <c r="U1823">
        <f t="shared" si="172"/>
        <v>2015</v>
      </c>
      <c r="V1823" s="18">
        <f t="shared" si="173"/>
        <v>44.958333333333336</v>
      </c>
    </row>
    <row r="1824" spans="1:22" ht="60" x14ac:dyDescent="0.25">
      <c r="A1824">
        <v>1779</v>
      </c>
      <c r="B1824" s="3" t="s">
        <v>1780</v>
      </c>
      <c r="C1824" s="3" t="s">
        <v>5889</v>
      </c>
      <c r="D1824" s="6">
        <v>11000</v>
      </c>
      <c r="E1824" s="8">
        <v>3986</v>
      </c>
      <c r="F1824" t="s">
        <v>8220</v>
      </c>
      <c r="G1824" t="s">
        <v>8223</v>
      </c>
      <c r="H1824" t="s">
        <v>8245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8283</v>
      </c>
      <c r="O1824" t="s">
        <v>8336</v>
      </c>
      <c r="P1824" t="s">
        <v>8337</v>
      </c>
      <c r="Q1824">
        <f t="shared" si="169"/>
        <v>36</v>
      </c>
      <c r="R1824">
        <f t="shared" si="168"/>
        <v>104.89</v>
      </c>
      <c r="S1824" s="12">
        <f t="shared" si="170"/>
        <v>42585.691898148143</v>
      </c>
      <c r="T1824" s="12">
        <f t="shared" si="171"/>
        <v>42615.691898148143</v>
      </c>
      <c r="U1824">
        <f t="shared" si="172"/>
        <v>2016</v>
      </c>
      <c r="V1824" s="18">
        <f t="shared" si="173"/>
        <v>30</v>
      </c>
    </row>
    <row r="1825" spans="1:22" ht="60" x14ac:dyDescent="0.25">
      <c r="A1825">
        <v>1780</v>
      </c>
      <c r="B1825" s="3" t="s">
        <v>1781</v>
      </c>
      <c r="C1825" s="3" t="s">
        <v>5890</v>
      </c>
      <c r="D1825" s="6">
        <v>30000</v>
      </c>
      <c r="E1825" s="8">
        <v>11923</v>
      </c>
      <c r="F1825" t="s">
        <v>8220</v>
      </c>
      <c r="G1825" t="s">
        <v>8223</v>
      </c>
      <c r="H1825" t="s">
        <v>8245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8283</v>
      </c>
      <c r="O1825" t="s">
        <v>8336</v>
      </c>
      <c r="P1825" t="s">
        <v>8337</v>
      </c>
      <c r="Q1825">
        <f t="shared" si="169"/>
        <v>40</v>
      </c>
      <c r="R1825">
        <f t="shared" si="168"/>
        <v>78.44</v>
      </c>
      <c r="S1825" s="12">
        <f t="shared" si="170"/>
        <v>42493.600810185191</v>
      </c>
      <c r="T1825" s="12">
        <f t="shared" si="171"/>
        <v>42553.600810185191</v>
      </c>
      <c r="U1825">
        <f t="shared" si="172"/>
        <v>2016</v>
      </c>
      <c r="V1825" s="18">
        <f t="shared" si="173"/>
        <v>60</v>
      </c>
    </row>
    <row r="1826" spans="1:22" ht="60" x14ac:dyDescent="0.25">
      <c r="A1826">
        <v>1781</v>
      </c>
      <c r="B1826" s="3" t="s">
        <v>1782</v>
      </c>
      <c r="C1826" s="3" t="s">
        <v>5891</v>
      </c>
      <c r="D1826" s="6">
        <v>5500</v>
      </c>
      <c r="E1826" s="8">
        <v>1417</v>
      </c>
      <c r="F1826" t="s">
        <v>8220</v>
      </c>
      <c r="G1826" t="s">
        <v>8223</v>
      </c>
      <c r="H1826" t="s">
        <v>8245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8283</v>
      </c>
      <c r="O1826" t="s">
        <v>8336</v>
      </c>
      <c r="P1826" t="s">
        <v>8337</v>
      </c>
      <c r="Q1826">
        <f t="shared" si="169"/>
        <v>26</v>
      </c>
      <c r="R1826">
        <f t="shared" si="168"/>
        <v>59.04</v>
      </c>
      <c r="S1826" s="12">
        <f t="shared" si="170"/>
        <v>42597.617418981477</v>
      </c>
      <c r="T1826" s="12">
        <f t="shared" si="171"/>
        <v>42628.617418981477</v>
      </c>
      <c r="U1826">
        <f t="shared" si="172"/>
        <v>2016</v>
      </c>
      <c r="V1826" s="18">
        <f t="shared" si="173"/>
        <v>31</v>
      </c>
    </row>
    <row r="1827" spans="1:22" ht="60" x14ac:dyDescent="0.25">
      <c r="A1827">
        <v>1782</v>
      </c>
      <c r="B1827" s="3" t="s">
        <v>1783</v>
      </c>
      <c r="C1827" s="3" t="s">
        <v>5892</v>
      </c>
      <c r="D1827" s="6">
        <v>35000</v>
      </c>
      <c r="E1827" s="8">
        <v>5422</v>
      </c>
      <c r="F1827" t="s">
        <v>8220</v>
      </c>
      <c r="G1827" t="s">
        <v>8223</v>
      </c>
      <c r="H1827" t="s">
        <v>8245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8283</v>
      </c>
      <c r="O1827" t="s">
        <v>8336</v>
      </c>
      <c r="P1827" t="s">
        <v>8337</v>
      </c>
      <c r="Q1827">
        <f t="shared" si="169"/>
        <v>15</v>
      </c>
      <c r="R1827">
        <f t="shared" si="168"/>
        <v>71.34</v>
      </c>
      <c r="S1827" s="12">
        <f t="shared" si="170"/>
        <v>42388.575104166666</v>
      </c>
      <c r="T1827" s="12">
        <f t="shared" si="171"/>
        <v>42421.575104166666</v>
      </c>
      <c r="U1827">
        <f t="shared" si="172"/>
        <v>2016</v>
      </c>
      <c r="V1827" s="18">
        <f t="shared" si="173"/>
        <v>33</v>
      </c>
    </row>
    <row r="1828" spans="1:22" ht="60" x14ac:dyDescent="0.25">
      <c r="A1828">
        <v>1783</v>
      </c>
      <c r="B1828" s="3" t="s">
        <v>1784</v>
      </c>
      <c r="C1828" s="3" t="s">
        <v>5893</v>
      </c>
      <c r="D1828" s="6">
        <v>40000</v>
      </c>
      <c r="E1828" s="8">
        <v>9477</v>
      </c>
      <c r="F1828" t="s">
        <v>8220</v>
      </c>
      <c r="G1828" t="s">
        <v>8223</v>
      </c>
      <c r="H1828" t="s">
        <v>8245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8283</v>
      </c>
      <c r="O1828" t="s">
        <v>8336</v>
      </c>
      <c r="P1828" t="s">
        <v>8337</v>
      </c>
      <c r="Q1828">
        <f t="shared" si="169"/>
        <v>24</v>
      </c>
      <c r="R1828">
        <f t="shared" si="168"/>
        <v>51.23</v>
      </c>
      <c r="S1828" s="12">
        <f t="shared" si="170"/>
        <v>42115.949976851851</v>
      </c>
      <c r="T1828" s="12">
        <f t="shared" si="171"/>
        <v>42145.949976851851</v>
      </c>
      <c r="U1828">
        <f t="shared" si="172"/>
        <v>2015</v>
      </c>
      <c r="V1828" s="18">
        <f t="shared" si="173"/>
        <v>30</v>
      </c>
    </row>
    <row r="1829" spans="1:22" ht="60" x14ac:dyDescent="0.25">
      <c r="A1829">
        <v>1784</v>
      </c>
      <c r="B1829" s="3" t="s">
        <v>1785</v>
      </c>
      <c r="C1829" s="3" t="s">
        <v>5894</v>
      </c>
      <c r="D1829" s="6">
        <v>5000</v>
      </c>
      <c r="E1829" s="8">
        <v>1988</v>
      </c>
      <c r="F1829" t="s">
        <v>8220</v>
      </c>
      <c r="G1829" t="s">
        <v>8223</v>
      </c>
      <c r="H1829" t="s">
        <v>8245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8283</v>
      </c>
      <c r="O1829" t="s">
        <v>8336</v>
      </c>
      <c r="P1829" t="s">
        <v>8337</v>
      </c>
      <c r="Q1829">
        <f t="shared" si="169"/>
        <v>40</v>
      </c>
      <c r="R1829">
        <f t="shared" si="168"/>
        <v>60.24</v>
      </c>
      <c r="S1829" s="12">
        <f t="shared" si="170"/>
        <v>42003.655555555553</v>
      </c>
      <c r="T1829" s="12">
        <f t="shared" si="171"/>
        <v>42035.142361111109</v>
      </c>
      <c r="U1829">
        <f t="shared" si="172"/>
        <v>2014</v>
      </c>
      <c r="V1829" s="18">
        <f t="shared" si="173"/>
        <v>31.486805555555552</v>
      </c>
    </row>
    <row r="1830" spans="1:22" ht="45" x14ac:dyDescent="0.25">
      <c r="A1830">
        <v>1785</v>
      </c>
      <c r="B1830" s="3" t="s">
        <v>1786</v>
      </c>
      <c r="C1830" s="3" t="s">
        <v>5895</v>
      </c>
      <c r="D1830" s="6">
        <v>24000</v>
      </c>
      <c r="E1830" s="8">
        <v>4853</v>
      </c>
      <c r="F1830" t="s">
        <v>8220</v>
      </c>
      <c r="G1830" t="s">
        <v>8223</v>
      </c>
      <c r="H1830" t="s">
        <v>8245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8283</v>
      </c>
      <c r="O1830" t="s">
        <v>8336</v>
      </c>
      <c r="P1830" t="s">
        <v>8337</v>
      </c>
      <c r="Q1830">
        <f t="shared" si="169"/>
        <v>20</v>
      </c>
      <c r="R1830">
        <f t="shared" si="168"/>
        <v>44.94</v>
      </c>
      <c r="S1830" s="12">
        <f t="shared" si="170"/>
        <v>41897.134895833333</v>
      </c>
      <c r="T1830" s="12">
        <f t="shared" si="171"/>
        <v>41928</v>
      </c>
      <c r="U1830">
        <f t="shared" si="172"/>
        <v>2014</v>
      </c>
      <c r="V1830" s="18">
        <f t="shared" si="173"/>
        <v>30.865104166666669</v>
      </c>
    </row>
    <row r="1831" spans="1:22" ht="60" x14ac:dyDescent="0.25">
      <c r="A1831">
        <v>1786</v>
      </c>
      <c r="B1831" s="3" t="s">
        <v>1787</v>
      </c>
      <c r="C1831" s="3" t="s">
        <v>5896</v>
      </c>
      <c r="D1831" s="6">
        <v>1900</v>
      </c>
      <c r="E1831" s="8">
        <v>905</v>
      </c>
      <c r="F1831" t="s">
        <v>8220</v>
      </c>
      <c r="G1831" t="s">
        <v>8232</v>
      </c>
      <c r="H1831" t="s">
        <v>8248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8283</v>
      </c>
      <c r="O1831" t="s">
        <v>8336</v>
      </c>
      <c r="P1831" t="s">
        <v>8337</v>
      </c>
      <c r="Q1831">
        <f t="shared" si="169"/>
        <v>48</v>
      </c>
      <c r="R1831">
        <f t="shared" si="168"/>
        <v>31.21</v>
      </c>
      <c r="S1831" s="12">
        <f t="shared" si="170"/>
        <v>41958.550659722227</v>
      </c>
      <c r="T1831" s="12">
        <f t="shared" si="171"/>
        <v>41988.550659722227</v>
      </c>
      <c r="U1831">
        <f t="shared" si="172"/>
        <v>2014</v>
      </c>
      <c r="V1831" s="18">
        <f t="shared" si="173"/>
        <v>30</v>
      </c>
    </row>
    <row r="1832" spans="1:22" ht="45" x14ac:dyDescent="0.25">
      <c r="A1832">
        <v>1787</v>
      </c>
      <c r="B1832" s="3" t="s">
        <v>1788</v>
      </c>
      <c r="C1832" s="3" t="s">
        <v>5897</v>
      </c>
      <c r="D1832" s="6">
        <v>10000</v>
      </c>
      <c r="E1832" s="8">
        <v>1533</v>
      </c>
      <c r="F1832" t="s">
        <v>8220</v>
      </c>
      <c r="G1832" t="s">
        <v>8223</v>
      </c>
      <c r="H1832" t="s">
        <v>8245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8283</v>
      </c>
      <c r="O1832" t="s">
        <v>8336</v>
      </c>
      <c r="P1832" t="s">
        <v>8337</v>
      </c>
      <c r="Q1832">
        <f t="shared" si="169"/>
        <v>15</v>
      </c>
      <c r="R1832">
        <f t="shared" si="168"/>
        <v>63.88</v>
      </c>
      <c r="S1832" s="12">
        <f t="shared" si="170"/>
        <v>42068.65552083333</v>
      </c>
      <c r="T1832" s="12">
        <f t="shared" si="171"/>
        <v>42098.613854166666</v>
      </c>
      <c r="U1832">
        <f t="shared" si="172"/>
        <v>2015</v>
      </c>
      <c r="V1832" s="18">
        <f t="shared" si="173"/>
        <v>29.958333333333332</v>
      </c>
    </row>
    <row r="1833" spans="1:22" ht="45" x14ac:dyDescent="0.25">
      <c r="A1833">
        <v>1788</v>
      </c>
      <c r="B1833" s="3" t="s">
        <v>1789</v>
      </c>
      <c r="C1833" s="3" t="s">
        <v>5898</v>
      </c>
      <c r="D1833" s="6">
        <v>5500</v>
      </c>
      <c r="E1833" s="8">
        <v>76</v>
      </c>
      <c r="F1833" t="s">
        <v>8220</v>
      </c>
      <c r="G1833" t="s">
        <v>8224</v>
      </c>
      <c r="H1833" t="s">
        <v>8246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8283</v>
      </c>
      <c r="O1833" t="s">
        <v>8336</v>
      </c>
      <c r="P1833" t="s">
        <v>8337</v>
      </c>
      <c r="Q1833">
        <f t="shared" si="169"/>
        <v>1</v>
      </c>
      <c r="R1833">
        <f t="shared" si="168"/>
        <v>19</v>
      </c>
      <c r="S1833" s="12">
        <f t="shared" si="170"/>
        <v>41913.94840277778</v>
      </c>
      <c r="T1833" s="12">
        <f t="shared" si="171"/>
        <v>41943.94840277778</v>
      </c>
      <c r="U1833">
        <f t="shared" si="172"/>
        <v>2014</v>
      </c>
      <c r="V1833" s="18">
        <f t="shared" si="173"/>
        <v>30</v>
      </c>
    </row>
    <row r="1834" spans="1:22" ht="45" x14ac:dyDescent="0.25">
      <c r="A1834">
        <v>1789</v>
      </c>
      <c r="B1834" s="3" t="s">
        <v>1790</v>
      </c>
      <c r="C1834" s="3" t="s">
        <v>5899</v>
      </c>
      <c r="D1834" s="6">
        <v>8000</v>
      </c>
      <c r="E1834" s="8">
        <v>40</v>
      </c>
      <c r="F1834" t="s">
        <v>8220</v>
      </c>
      <c r="G1834" t="s">
        <v>8223</v>
      </c>
      <c r="H1834" t="s">
        <v>8245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8283</v>
      </c>
      <c r="O1834" t="s">
        <v>8336</v>
      </c>
      <c r="P1834" t="s">
        <v>8337</v>
      </c>
      <c r="Q1834">
        <f t="shared" si="169"/>
        <v>1</v>
      </c>
      <c r="R1834">
        <f t="shared" si="168"/>
        <v>10</v>
      </c>
      <c r="S1834" s="12">
        <f t="shared" si="170"/>
        <v>41956.250034722223</v>
      </c>
      <c r="T1834" s="12">
        <f t="shared" si="171"/>
        <v>42016.250034722223</v>
      </c>
      <c r="U1834">
        <f t="shared" si="172"/>
        <v>2014</v>
      </c>
      <c r="V1834" s="18">
        <f t="shared" si="173"/>
        <v>60</v>
      </c>
    </row>
    <row r="1835" spans="1:22" ht="45" x14ac:dyDescent="0.25">
      <c r="A1835">
        <v>1790</v>
      </c>
      <c r="B1835" s="3" t="s">
        <v>1791</v>
      </c>
      <c r="C1835" s="3" t="s">
        <v>5900</v>
      </c>
      <c r="D1835" s="6">
        <v>33000</v>
      </c>
      <c r="E1835" s="8">
        <v>1636</v>
      </c>
      <c r="F1835" t="s">
        <v>8220</v>
      </c>
      <c r="G1835" t="s">
        <v>8223</v>
      </c>
      <c r="H1835" t="s">
        <v>8245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8283</v>
      </c>
      <c r="O1835" t="s">
        <v>8336</v>
      </c>
      <c r="P1835" t="s">
        <v>8337</v>
      </c>
      <c r="Q1835">
        <f t="shared" si="169"/>
        <v>5</v>
      </c>
      <c r="R1835">
        <f t="shared" si="168"/>
        <v>109.07</v>
      </c>
      <c r="S1835" s="12">
        <f t="shared" si="170"/>
        <v>42010.674513888895</v>
      </c>
      <c r="T1835" s="12">
        <f t="shared" si="171"/>
        <v>42040.674513888895</v>
      </c>
      <c r="U1835">
        <f t="shared" si="172"/>
        <v>2015</v>
      </c>
      <c r="V1835" s="18">
        <f t="shared" si="173"/>
        <v>30</v>
      </c>
    </row>
    <row r="1836" spans="1:22" ht="45" x14ac:dyDescent="0.25">
      <c r="A1836">
        <v>1791</v>
      </c>
      <c r="B1836" s="3" t="s">
        <v>1792</v>
      </c>
      <c r="C1836" s="3" t="s">
        <v>5901</v>
      </c>
      <c r="D1836" s="6">
        <v>3000</v>
      </c>
      <c r="E1836" s="8">
        <v>107</v>
      </c>
      <c r="F1836" t="s">
        <v>8220</v>
      </c>
      <c r="G1836" t="s">
        <v>8224</v>
      </c>
      <c r="H1836" t="s">
        <v>8246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8283</v>
      </c>
      <c r="O1836" t="s">
        <v>8336</v>
      </c>
      <c r="P1836" t="s">
        <v>8337</v>
      </c>
      <c r="Q1836">
        <f t="shared" si="169"/>
        <v>4</v>
      </c>
      <c r="R1836">
        <f t="shared" si="168"/>
        <v>26.75</v>
      </c>
      <c r="S1836" s="12">
        <f t="shared" si="170"/>
        <v>41973.740335648152</v>
      </c>
      <c r="T1836" s="12">
        <f t="shared" si="171"/>
        <v>42033.740335648152</v>
      </c>
      <c r="U1836">
        <f t="shared" si="172"/>
        <v>2014</v>
      </c>
      <c r="V1836" s="18">
        <f t="shared" si="173"/>
        <v>60</v>
      </c>
    </row>
    <row r="1837" spans="1:22" ht="45" x14ac:dyDescent="0.25">
      <c r="A1837">
        <v>1792</v>
      </c>
      <c r="B1837" s="3" t="s">
        <v>1793</v>
      </c>
      <c r="C1837" s="3" t="s">
        <v>5902</v>
      </c>
      <c r="D1837" s="6">
        <v>25000</v>
      </c>
      <c r="E1837" s="8">
        <v>15281</v>
      </c>
      <c r="F1837" t="s">
        <v>8220</v>
      </c>
      <c r="G1837" t="s">
        <v>8223</v>
      </c>
      <c r="H1837" t="s">
        <v>8245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8283</v>
      </c>
      <c r="O1837" t="s">
        <v>8336</v>
      </c>
      <c r="P1837" t="s">
        <v>8337</v>
      </c>
      <c r="Q1837">
        <f t="shared" si="169"/>
        <v>61</v>
      </c>
      <c r="R1837">
        <f t="shared" si="168"/>
        <v>109.94</v>
      </c>
      <c r="S1837" s="12">
        <f t="shared" si="170"/>
        <v>42189.031041666662</v>
      </c>
      <c r="T1837" s="12">
        <f t="shared" si="171"/>
        <v>42226.290972222225</v>
      </c>
      <c r="U1837">
        <f t="shared" si="172"/>
        <v>2015</v>
      </c>
      <c r="V1837" s="18">
        <f t="shared" si="173"/>
        <v>37.259930555555556</v>
      </c>
    </row>
    <row r="1838" spans="1:22" ht="45" x14ac:dyDescent="0.25">
      <c r="A1838">
        <v>1793</v>
      </c>
      <c r="B1838" s="3" t="s">
        <v>1794</v>
      </c>
      <c r="C1838" s="3" t="s">
        <v>5903</v>
      </c>
      <c r="D1838" s="6">
        <v>3000</v>
      </c>
      <c r="E1838" s="8">
        <v>40</v>
      </c>
      <c r="F1838" t="s">
        <v>8220</v>
      </c>
      <c r="G1838" t="s">
        <v>8225</v>
      </c>
      <c r="H1838" t="s">
        <v>8247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8283</v>
      </c>
      <c r="O1838" t="s">
        <v>8336</v>
      </c>
      <c r="P1838" t="s">
        <v>8337</v>
      </c>
      <c r="Q1838">
        <f t="shared" si="169"/>
        <v>1</v>
      </c>
      <c r="R1838">
        <f t="shared" si="168"/>
        <v>20</v>
      </c>
      <c r="S1838" s="12">
        <f t="shared" si="170"/>
        <v>41940.89166666667</v>
      </c>
      <c r="T1838" s="12">
        <f t="shared" si="171"/>
        <v>41970.933333333334</v>
      </c>
      <c r="U1838">
        <f t="shared" si="172"/>
        <v>2014</v>
      </c>
      <c r="V1838" s="18">
        <f t="shared" si="173"/>
        <v>30.041666666666668</v>
      </c>
    </row>
    <row r="1839" spans="1:22" ht="60" x14ac:dyDescent="0.25">
      <c r="A1839">
        <v>1794</v>
      </c>
      <c r="B1839" s="3" t="s">
        <v>1795</v>
      </c>
      <c r="C1839" s="3" t="s">
        <v>5904</v>
      </c>
      <c r="D1839" s="6">
        <v>9000</v>
      </c>
      <c r="E1839" s="8">
        <v>997</v>
      </c>
      <c r="F1839" t="s">
        <v>8220</v>
      </c>
      <c r="G1839" t="s">
        <v>8223</v>
      </c>
      <c r="H1839" t="s">
        <v>8245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8283</v>
      </c>
      <c r="O1839" t="s">
        <v>8336</v>
      </c>
      <c r="P1839" t="s">
        <v>8337</v>
      </c>
      <c r="Q1839">
        <f t="shared" si="169"/>
        <v>11</v>
      </c>
      <c r="R1839">
        <f t="shared" si="168"/>
        <v>55.39</v>
      </c>
      <c r="S1839" s="12">
        <f t="shared" si="170"/>
        <v>42011.551180555558</v>
      </c>
      <c r="T1839" s="12">
        <f t="shared" si="171"/>
        <v>42046.551180555558</v>
      </c>
      <c r="U1839">
        <f t="shared" si="172"/>
        <v>2015</v>
      </c>
      <c r="V1839" s="18">
        <f t="shared" si="173"/>
        <v>35</v>
      </c>
    </row>
    <row r="1840" spans="1:22" ht="45" x14ac:dyDescent="0.25">
      <c r="A1840">
        <v>1795</v>
      </c>
      <c r="B1840" s="3" t="s">
        <v>1796</v>
      </c>
      <c r="C1840" s="3" t="s">
        <v>5905</v>
      </c>
      <c r="D1840" s="6">
        <v>28000</v>
      </c>
      <c r="E1840" s="8">
        <v>10846</v>
      </c>
      <c r="F1840" t="s">
        <v>8220</v>
      </c>
      <c r="G1840" t="s">
        <v>8235</v>
      </c>
      <c r="H1840" t="s">
        <v>8248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8283</v>
      </c>
      <c r="O1840" t="s">
        <v>8336</v>
      </c>
      <c r="P1840" t="s">
        <v>8337</v>
      </c>
      <c r="Q1840">
        <f t="shared" si="169"/>
        <v>39</v>
      </c>
      <c r="R1840">
        <f t="shared" si="168"/>
        <v>133.9</v>
      </c>
      <c r="S1840" s="12">
        <f t="shared" si="170"/>
        <v>42628.288668981477</v>
      </c>
      <c r="T1840" s="12">
        <f t="shared" si="171"/>
        <v>42657.666666666672</v>
      </c>
      <c r="U1840">
        <f t="shared" si="172"/>
        <v>2016</v>
      </c>
      <c r="V1840" s="18">
        <f t="shared" si="173"/>
        <v>29.377997685185182</v>
      </c>
    </row>
    <row r="1841" spans="1:22" ht="60" x14ac:dyDescent="0.25">
      <c r="A1841">
        <v>1796</v>
      </c>
      <c r="B1841" s="3" t="s">
        <v>1797</v>
      </c>
      <c r="C1841" s="3" t="s">
        <v>5906</v>
      </c>
      <c r="D1841" s="6">
        <v>19000</v>
      </c>
      <c r="E1841" s="8">
        <v>4190</v>
      </c>
      <c r="F1841" t="s">
        <v>8220</v>
      </c>
      <c r="G1841" t="s">
        <v>8224</v>
      </c>
      <c r="H1841" t="s">
        <v>8246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8283</v>
      </c>
      <c r="O1841" t="s">
        <v>8336</v>
      </c>
      <c r="P1841" t="s">
        <v>8337</v>
      </c>
      <c r="Q1841">
        <f t="shared" si="169"/>
        <v>22</v>
      </c>
      <c r="R1841">
        <f t="shared" si="168"/>
        <v>48.72</v>
      </c>
      <c r="S1841" s="12">
        <f t="shared" si="170"/>
        <v>42515.439421296294</v>
      </c>
      <c r="T1841" s="12">
        <f t="shared" si="171"/>
        <v>42575.439421296294</v>
      </c>
      <c r="U1841">
        <f t="shared" si="172"/>
        <v>2016</v>
      </c>
      <c r="V1841" s="18">
        <f t="shared" si="173"/>
        <v>60</v>
      </c>
    </row>
    <row r="1842" spans="1:22" ht="45" x14ac:dyDescent="0.25">
      <c r="A1842">
        <v>1797</v>
      </c>
      <c r="B1842" s="3" t="s">
        <v>1798</v>
      </c>
      <c r="C1842" s="3" t="s">
        <v>5907</v>
      </c>
      <c r="D1842" s="6">
        <v>10000</v>
      </c>
      <c r="E1842" s="8">
        <v>6755</v>
      </c>
      <c r="F1842" t="s">
        <v>8220</v>
      </c>
      <c r="G1842" t="s">
        <v>8223</v>
      </c>
      <c r="H1842" t="s">
        <v>8245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8283</v>
      </c>
      <c r="O1842" t="s">
        <v>8336</v>
      </c>
      <c r="P1842" t="s">
        <v>8337</v>
      </c>
      <c r="Q1842">
        <f t="shared" si="169"/>
        <v>68</v>
      </c>
      <c r="R1842">
        <f t="shared" si="168"/>
        <v>48.25</v>
      </c>
      <c r="S1842" s="12">
        <f t="shared" si="170"/>
        <v>42689.56931712963</v>
      </c>
      <c r="T1842" s="12">
        <f t="shared" si="171"/>
        <v>42719.56931712963</v>
      </c>
      <c r="U1842">
        <f t="shared" si="172"/>
        <v>2016</v>
      </c>
      <c r="V1842" s="18">
        <f t="shared" si="173"/>
        <v>30</v>
      </c>
    </row>
    <row r="1843" spans="1:22" ht="45" x14ac:dyDescent="0.25">
      <c r="A1843">
        <v>1798</v>
      </c>
      <c r="B1843" s="3" t="s">
        <v>1799</v>
      </c>
      <c r="C1843" s="3" t="s">
        <v>5908</v>
      </c>
      <c r="D1843" s="6">
        <v>16000</v>
      </c>
      <c r="E1843" s="8">
        <v>2182</v>
      </c>
      <c r="F1843" t="s">
        <v>8220</v>
      </c>
      <c r="G1843" t="s">
        <v>8223</v>
      </c>
      <c r="H1843" t="s">
        <v>8245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8283</v>
      </c>
      <c r="O1843" t="s">
        <v>8336</v>
      </c>
      <c r="P1843" t="s">
        <v>8337</v>
      </c>
      <c r="Q1843">
        <f t="shared" si="169"/>
        <v>14</v>
      </c>
      <c r="R1843">
        <f t="shared" si="168"/>
        <v>58.97</v>
      </c>
      <c r="S1843" s="12">
        <f t="shared" si="170"/>
        <v>42344.32677083333</v>
      </c>
      <c r="T1843" s="12">
        <f t="shared" si="171"/>
        <v>42404.32677083333</v>
      </c>
      <c r="U1843">
        <f t="shared" si="172"/>
        <v>2015</v>
      </c>
      <c r="V1843" s="18">
        <f t="shared" si="173"/>
        <v>60</v>
      </c>
    </row>
    <row r="1844" spans="1:22" ht="30" x14ac:dyDescent="0.25">
      <c r="A1844">
        <v>1799</v>
      </c>
      <c r="B1844" s="3" t="s">
        <v>1800</v>
      </c>
      <c r="C1844" s="3" t="s">
        <v>5909</v>
      </c>
      <c r="D1844" s="6">
        <v>4000</v>
      </c>
      <c r="E1844" s="8">
        <v>69.83</v>
      </c>
      <c r="F1844" t="s">
        <v>8220</v>
      </c>
      <c r="G1844" t="s">
        <v>8224</v>
      </c>
      <c r="H1844" t="s">
        <v>8246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8283</v>
      </c>
      <c r="O1844" t="s">
        <v>8336</v>
      </c>
      <c r="P1844" t="s">
        <v>8337</v>
      </c>
      <c r="Q1844">
        <f t="shared" si="169"/>
        <v>2</v>
      </c>
      <c r="R1844">
        <f t="shared" si="168"/>
        <v>11.64</v>
      </c>
      <c r="S1844" s="12">
        <f t="shared" si="170"/>
        <v>41934.842685185184</v>
      </c>
      <c r="T1844" s="12">
        <f t="shared" si="171"/>
        <v>41954.884351851855</v>
      </c>
      <c r="U1844">
        <f t="shared" si="172"/>
        <v>2014</v>
      </c>
      <c r="V1844" s="18">
        <f t="shared" si="173"/>
        <v>20.041666666666668</v>
      </c>
    </row>
    <row r="1845" spans="1:22" ht="60" x14ac:dyDescent="0.25">
      <c r="A1845">
        <v>1800</v>
      </c>
      <c r="B1845" s="3" t="s">
        <v>1801</v>
      </c>
      <c r="C1845" s="3" t="s">
        <v>5910</v>
      </c>
      <c r="D1845" s="6">
        <v>46260</v>
      </c>
      <c r="E1845" s="8">
        <v>9460</v>
      </c>
      <c r="F1845" t="s">
        <v>8220</v>
      </c>
      <c r="G1845" t="s">
        <v>8224</v>
      </c>
      <c r="H1845" t="s">
        <v>8246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8283</v>
      </c>
      <c r="O1845" t="s">
        <v>8336</v>
      </c>
      <c r="P1845" t="s">
        <v>8337</v>
      </c>
      <c r="Q1845">
        <f t="shared" si="169"/>
        <v>20</v>
      </c>
      <c r="R1845">
        <f t="shared" si="168"/>
        <v>83.72</v>
      </c>
      <c r="S1845" s="12">
        <f t="shared" si="170"/>
        <v>42623.606134259258</v>
      </c>
      <c r="T1845" s="12">
        <f t="shared" si="171"/>
        <v>42653.606134259258</v>
      </c>
      <c r="U1845">
        <f t="shared" si="172"/>
        <v>2016</v>
      </c>
      <c r="V1845" s="18">
        <f t="shared" si="173"/>
        <v>30</v>
      </c>
    </row>
    <row r="1846" spans="1:22" ht="60" x14ac:dyDescent="0.25">
      <c r="A1846">
        <v>1801</v>
      </c>
      <c r="B1846" s="3" t="s">
        <v>1802</v>
      </c>
      <c r="C1846" s="3" t="s">
        <v>5911</v>
      </c>
      <c r="D1846" s="6">
        <v>17000</v>
      </c>
      <c r="E1846" s="8">
        <v>2355</v>
      </c>
      <c r="F1846" t="s">
        <v>8220</v>
      </c>
      <c r="G1846" t="s">
        <v>8224</v>
      </c>
      <c r="H1846" t="s">
        <v>8246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8283</v>
      </c>
      <c r="O1846" t="s">
        <v>8336</v>
      </c>
      <c r="P1846" t="s">
        <v>8337</v>
      </c>
      <c r="Q1846">
        <f t="shared" si="169"/>
        <v>14</v>
      </c>
      <c r="R1846">
        <f t="shared" si="168"/>
        <v>63.65</v>
      </c>
      <c r="S1846" s="12">
        <f t="shared" si="170"/>
        <v>42321.660509259258</v>
      </c>
      <c r="T1846" s="12">
        <f t="shared" si="171"/>
        <v>42353.506944444445</v>
      </c>
      <c r="U1846">
        <f t="shared" si="172"/>
        <v>2015</v>
      </c>
      <c r="V1846" s="18">
        <f t="shared" si="173"/>
        <v>31.846435185185186</v>
      </c>
    </row>
    <row r="1847" spans="1:22" ht="45" x14ac:dyDescent="0.25">
      <c r="A1847">
        <v>1802</v>
      </c>
      <c r="B1847" s="3" t="s">
        <v>1803</v>
      </c>
      <c r="C1847" s="3" t="s">
        <v>5912</v>
      </c>
      <c r="D1847" s="6">
        <v>3500</v>
      </c>
      <c r="E1847" s="8">
        <v>1697</v>
      </c>
      <c r="F1847" t="s">
        <v>8220</v>
      </c>
      <c r="G1847" t="s">
        <v>8235</v>
      </c>
      <c r="H1847" t="s">
        <v>8248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8283</v>
      </c>
      <c r="O1847" t="s">
        <v>8336</v>
      </c>
      <c r="P1847" t="s">
        <v>8337</v>
      </c>
      <c r="Q1847">
        <f t="shared" si="169"/>
        <v>48</v>
      </c>
      <c r="R1847">
        <f t="shared" si="168"/>
        <v>94.28</v>
      </c>
      <c r="S1847" s="12">
        <f t="shared" si="170"/>
        <v>42159.47256944445</v>
      </c>
      <c r="T1847" s="12">
        <f t="shared" si="171"/>
        <v>42182.915972222225</v>
      </c>
      <c r="U1847">
        <f t="shared" si="172"/>
        <v>2015</v>
      </c>
      <c r="V1847" s="18">
        <f t="shared" si="173"/>
        <v>23.443402777777777</v>
      </c>
    </row>
    <row r="1848" spans="1:22" ht="45" x14ac:dyDescent="0.25">
      <c r="A1848">
        <v>1803</v>
      </c>
      <c r="B1848" s="3" t="s">
        <v>1804</v>
      </c>
      <c r="C1848" s="3" t="s">
        <v>5913</v>
      </c>
      <c r="D1848" s="6">
        <v>17500</v>
      </c>
      <c r="E1848" s="8">
        <v>5390</v>
      </c>
      <c r="F1848" t="s">
        <v>8220</v>
      </c>
      <c r="G1848" t="s">
        <v>8223</v>
      </c>
      <c r="H1848" t="s">
        <v>8245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8283</v>
      </c>
      <c r="O1848" t="s">
        <v>8336</v>
      </c>
      <c r="P1848" t="s">
        <v>8337</v>
      </c>
      <c r="Q1848">
        <f t="shared" si="169"/>
        <v>31</v>
      </c>
      <c r="R1848">
        <f t="shared" si="168"/>
        <v>71.87</v>
      </c>
      <c r="S1848" s="12">
        <f t="shared" si="170"/>
        <v>42018.071550925932</v>
      </c>
      <c r="T1848" s="12">
        <f t="shared" si="171"/>
        <v>42049.071550925932</v>
      </c>
      <c r="U1848">
        <f t="shared" si="172"/>
        <v>2015</v>
      </c>
      <c r="V1848" s="18">
        <f t="shared" si="173"/>
        <v>31</v>
      </c>
    </row>
    <row r="1849" spans="1:22" ht="45" x14ac:dyDescent="0.25">
      <c r="A1849">
        <v>1804</v>
      </c>
      <c r="B1849" s="3" t="s">
        <v>1805</v>
      </c>
      <c r="C1849" s="3" t="s">
        <v>5914</v>
      </c>
      <c r="D1849" s="6">
        <v>15500</v>
      </c>
      <c r="E1849" s="8">
        <v>5452</v>
      </c>
      <c r="F1849" t="s">
        <v>8220</v>
      </c>
      <c r="G1849" t="s">
        <v>8223</v>
      </c>
      <c r="H1849" t="s">
        <v>8245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8283</v>
      </c>
      <c r="O1849" t="s">
        <v>8336</v>
      </c>
      <c r="P1849" t="s">
        <v>8337</v>
      </c>
      <c r="Q1849">
        <f t="shared" si="169"/>
        <v>35</v>
      </c>
      <c r="R1849">
        <f t="shared" si="168"/>
        <v>104.85</v>
      </c>
      <c r="S1849" s="12">
        <f t="shared" si="170"/>
        <v>42282.678287037037</v>
      </c>
      <c r="T1849" s="12">
        <f t="shared" si="171"/>
        <v>42322.719953703709</v>
      </c>
      <c r="U1849">
        <f t="shared" si="172"/>
        <v>2015</v>
      </c>
      <c r="V1849" s="18">
        <f t="shared" si="173"/>
        <v>40.041666666666664</v>
      </c>
    </row>
    <row r="1850" spans="1:22" ht="60" x14ac:dyDescent="0.25">
      <c r="A1850">
        <v>1805</v>
      </c>
      <c r="B1850" s="3" t="s">
        <v>1806</v>
      </c>
      <c r="C1850" s="3" t="s">
        <v>5915</v>
      </c>
      <c r="D1850" s="6">
        <v>22500</v>
      </c>
      <c r="E1850" s="8">
        <v>8191</v>
      </c>
      <c r="F1850" t="s">
        <v>8220</v>
      </c>
      <c r="G1850" t="s">
        <v>8235</v>
      </c>
      <c r="H1850" t="s">
        <v>8248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8283</v>
      </c>
      <c r="O1850" t="s">
        <v>8336</v>
      </c>
      <c r="P1850" t="s">
        <v>8337</v>
      </c>
      <c r="Q1850">
        <f t="shared" si="169"/>
        <v>36</v>
      </c>
      <c r="R1850">
        <f t="shared" si="168"/>
        <v>67.14</v>
      </c>
      <c r="S1850" s="12">
        <f t="shared" si="170"/>
        <v>42247.803912037038</v>
      </c>
      <c r="T1850" s="12">
        <f t="shared" si="171"/>
        <v>42279.75</v>
      </c>
      <c r="U1850">
        <f t="shared" si="172"/>
        <v>2015</v>
      </c>
      <c r="V1850" s="18">
        <f t="shared" si="173"/>
        <v>31.946087962962963</v>
      </c>
    </row>
    <row r="1851" spans="1:22" ht="60" x14ac:dyDescent="0.25">
      <c r="A1851">
        <v>1806</v>
      </c>
      <c r="B1851" s="3" t="s">
        <v>1807</v>
      </c>
      <c r="C1851" s="3" t="s">
        <v>5916</v>
      </c>
      <c r="D1851" s="6">
        <v>20000</v>
      </c>
      <c r="E1851" s="8">
        <v>591</v>
      </c>
      <c r="F1851" t="s">
        <v>8220</v>
      </c>
      <c r="G1851" t="s">
        <v>8224</v>
      </c>
      <c r="H1851" t="s">
        <v>8246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8283</v>
      </c>
      <c r="O1851" t="s">
        <v>8336</v>
      </c>
      <c r="P1851" t="s">
        <v>8337</v>
      </c>
      <c r="Q1851">
        <f t="shared" si="169"/>
        <v>3</v>
      </c>
      <c r="R1851">
        <f t="shared" si="168"/>
        <v>73.88</v>
      </c>
      <c r="S1851" s="12">
        <f t="shared" si="170"/>
        <v>41877.638298611113</v>
      </c>
      <c r="T1851" s="12">
        <f t="shared" si="171"/>
        <v>41912.638298611113</v>
      </c>
      <c r="U1851">
        <f t="shared" si="172"/>
        <v>2014</v>
      </c>
      <c r="V1851" s="18">
        <f t="shared" si="173"/>
        <v>35</v>
      </c>
    </row>
    <row r="1852" spans="1:22" ht="30" x14ac:dyDescent="0.25">
      <c r="A1852">
        <v>1807</v>
      </c>
      <c r="B1852" s="3" t="s">
        <v>1808</v>
      </c>
      <c r="C1852" s="3" t="s">
        <v>5917</v>
      </c>
      <c r="D1852" s="6">
        <v>5000</v>
      </c>
      <c r="E1852" s="8">
        <v>553</v>
      </c>
      <c r="F1852" t="s">
        <v>8220</v>
      </c>
      <c r="G1852" t="s">
        <v>8223</v>
      </c>
      <c r="H1852" t="s">
        <v>8245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8283</v>
      </c>
      <c r="O1852" t="s">
        <v>8336</v>
      </c>
      <c r="P1852" t="s">
        <v>8337</v>
      </c>
      <c r="Q1852">
        <f t="shared" si="169"/>
        <v>11</v>
      </c>
      <c r="R1852">
        <f t="shared" si="168"/>
        <v>69.13</v>
      </c>
      <c r="S1852" s="12">
        <f t="shared" si="170"/>
        <v>41880.068437499998</v>
      </c>
      <c r="T1852" s="12">
        <f t="shared" si="171"/>
        <v>41910.068437499998</v>
      </c>
      <c r="U1852">
        <f t="shared" si="172"/>
        <v>2014</v>
      </c>
      <c r="V1852" s="18">
        <f t="shared" si="173"/>
        <v>30</v>
      </c>
    </row>
    <row r="1853" spans="1:22" ht="60" x14ac:dyDescent="0.25">
      <c r="A1853">
        <v>1808</v>
      </c>
      <c r="B1853" s="3" t="s">
        <v>1809</v>
      </c>
      <c r="C1853" s="3" t="s">
        <v>5918</v>
      </c>
      <c r="D1853" s="6">
        <v>28000</v>
      </c>
      <c r="E1853" s="8">
        <v>11594</v>
      </c>
      <c r="F1853" t="s">
        <v>8220</v>
      </c>
      <c r="G1853" t="s">
        <v>8223</v>
      </c>
      <c r="H1853" t="s">
        <v>8245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8283</v>
      </c>
      <c r="O1853" t="s">
        <v>8336</v>
      </c>
      <c r="P1853" t="s">
        <v>8337</v>
      </c>
      <c r="Q1853">
        <f t="shared" si="169"/>
        <v>41</v>
      </c>
      <c r="R1853">
        <f t="shared" si="168"/>
        <v>120.77</v>
      </c>
      <c r="S1853" s="12">
        <f t="shared" si="170"/>
        <v>42742.680902777778</v>
      </c>
      <c r="T1853" s="12">
        <f t="shared" si="171"/>
        <v>42777.680902777778</v>
      </c>
      <c r="U1853">
        <f t="shared" si="172"/>
        <v>2017</v>
      </c>
      <c r="V1853" s="18">
        <f t="shared" si="173"/>
        <v>35</v>
      </c>
    </row>
    <row r="1854" spans="1:22" ht="45" x14ac:dyDescent="0.25">
      <c r="A1854">
        <v>1809</v>
      </c>
      <c r="B1854" s="3" t="s">
        <v>1810</v>
      </c>
      <c r="C1854" s="3" t="s">
        <v>5919</v>
      </c>
      <c r="D1854" s="6">
        <v>3500</v>
      </c>
      <c r="E1854" s="8">
        <v>380</v>
      </c>
      <c r="F1854" t="s">
        <v>8220</v>
      </c>
      <c r="G1854" t="s">
        <v>8228</v>
      </c>
      <c r="H1854" t="s">
        <v>8250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8283</v>
      </c>
      <c r="O1854" t="s">
        <v>8336</v>
      </c>
      <c r="P1854" t="s">
        <v>8337</v>
      </c>
      <c r="Q1854">
        <f t="shared" si="169"/>
        <v>11</v>
      </c>
      <c r="R1854">
        <f t="shared" si="168"/>
        <v>42.22</v>
      </c>
      <c r="S1854" s="12">
        <f t="shared" si="170"/>
        <v>42029.907858796301</v>
      </c>
      <c r="T1854" s="12">
        <f t="shared" si="171"/>
        <v>42064.907858796301</v>
      </c>
      <c r="U1854">
        <f t="shared" si="172"/>
        <v>2015</v>
      </c>
      <c r="V1854" s="18">
        <f t="shared" si="173"/>
        <v>35</v>
      </c>
    </row>
    <row r="1855" spans="1:22" ht="45" x14ac:dyDescent="0.25">
      <c r="A1855">
        <v>1810</v>
      </c>
      <c r="B1855" s="3" t="s">
        <v>1811</v>
      </c>
      <c r="C1855" s="3" t="s">
        <v>5920</v>
      </c>
      <c r="D1855" s="6">
        <v>450</v>
      </c>
      <c r="E1855" s="8">
        <v>15</v>
      </c>
      <c r="F1855" t="s">
        <v>8220</v>
      </c>
      <c r="G1855" t="s">
        <v>8223</v>
      </c>
      <c r="H1855" t="s">
        <v>8245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8283</v>
      </c>
      <c r="O1855" t="s">
        <v>8336</v>
      </c>
      <c r="P1855" t="s">
        <v>8337</v>
      </c>
      <c r="Q1855">
        <f t="shared" si="169"/>
        <v>3</v>
      </c>
      <c r="R1855">
        <f t="shared" si="168"/>
        <v>7.5</v>
      </c>
      <c r="S1855" s="12">
        <f t="shared" si="170"/>
        <v>41860.91002314815</v>
      </c>
      <c r="T1855" s="12">
        <f t="shared" si="171"/>
        <v>41872.91002314815</v>
      </c>
      <c r="U1855">
        <f t="shared" si="172"/>
        <v>2014</v>
      </c>
      <c r="V1855" s="18">
        <f t="shared" si="173"/>
        <v>12</v>
      </c>
    </row>
    <row r="1856" spans="1:22" ht="45" x14ac:dyDescent="0.25">
      <c r="A1856">
        <v>1811</v>
      </c>
      <c r="B1856" s="3" t="s">
        <v>1812</v>
      </c>
      <c r="C1856" s="3" t="s">
        <v>5921</v>
      </c>
      <c r="D1856" s="6">
        <v>54000</v>
      </c>
      <c r="E1856" s="8">
        <v>40</v>
      </c>
      <c r="F1856" t="s">
        <v>8220</v>
      </c>
      <c r="G1856" t="s">
        <v>8223</v>
      </c>
      <c r="H1856" t="s">
        <v>8245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8283</v>
      </c>
      <c r="O1856" t="s">
        <v>8336</v>
      </c>
      <c r="P1856" t="s">
        <v>8337</v>
      </c>
      <c r="Q1856">
        <f t="shared" si="169"/>
        <v>0</v>
      </c>
      <c r="R1856">
        <f t="shared" si="168"/>
        <v>1.54</v>
      </c>
      <c r="S1856" s="12">
        <f t="shared" si="170"/>
        <v>41876.433680555558</v>
      </c>
      <c r="T1856" s="12">
        <f t="shared" si="171"/>
        <v>41936.166666666664</v>
      </c>
      <c r="U1856">
        <f t="shared" si="172"/>
        <v>2014</v>
      </c>
      <c r="V1856" s="18">
        <f t="shared" si="173"/>
        <v>59.73298611111111</v>
      </c>
    </row>
    <row r="1857" spans="1:22" ht="60" x14ac:dyDescent="0.25">
      <c r="A1857">
        <v>1812</v>
      </c>
      <c r="B1857" s="3" t="s">
        <v>1813</v>
      </c>
      <c r="C1857" s="3" t="s">
        <v>5922</v>
      </c>
      <c r="D1857" s="6">
        <v>6500</v>
      </c>
      <c r="E1857" s="8">
        <v>865</v>
      </c>
      <c r="F1857" t="s">
        <v>8220</v>
      </c>
      <c r="G1857" t="s">
        <v>8224</v>
      </c>
      <c r="H1857" t="s">
        <v>8246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8283</v>
      </c>
      <c r="O1857" t="s">
        <v>8336</v>
      </c>
      <c r="P1857" t="s">
        <v>8337</v>
      </c>
      <c r="Q1857">
        <f t="shared" si="169"/>
        <v>13</v>
      </c>
      <c r="R1857">
        <f t="shared" si="168"/>
        <v>37.61</v>
      </c>
      <c r="S1857" s="12">
        <f t="shared" si="170"/>
        <v>42524.318703703699</v>
      </c>
      <c r="T1857" s="12">
        <f t="shared" si="171"/>
        <v>42554.318703703699</v>
      </c>
      <c r="U1857">
        <f t="shared" si="172"/>
        <v>2016</v>
      </c>
      <c r="V1857" s="18">
        <f t="shared" si="173"/>
        <v>30</v>
      </c>
    </row>
    <row r="1858" spans="1:22" ht="45" x14ac:dyDescent="0.25">
      <c r="A1858">
        <v>1813</v>
      </c>
      <c r="B1858" s="3" t="s">
        <v>1814</v>
      </c>
      <c r="C1858" s="3" t="s">
        <v>5923</v>
      </c>
      <c r="D1858" s="6">
        <v>8750</v>
      </c>
      <c r="E1858" s="8">
        <v>0</v>
      </c>
      <c r="F1858" t="s">
        <v>8220</v>
      </c>
      <c r="G1858" t="s">
        <v>8224</v>
      </c>
      <c r="H1858" t="s">
        <v>8246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8283</v>
      </c>
      <c r="O1858" t="s">
        <v>8336</v>
      </c>
      <c r="P1858" t="s">
        <v>8337</v>
      </c>
      <c r="Q1858">
        <f t="shared" si="169"/>
        <v>0</v>
      </c>
      <c r="R1858">
        <f t="shared" ref="R1858:R1921" si="174">IFERROR(ROUND(E1858/L1858,2),0)</f>
        <v>0</v>
      </c>
      <c r="S1858" s="12">
        <f t="shared" si="170"/>
        <v>41829.889027777775</v>
      </c>
      <c r="T1858" s="12">
        <f t="shared" si="171"/>
        <v>41859.889027777775</v>
      </c>
      <c r="U1858">
        <f t="shared" si="172"/>
        <v>2014</v>
      </c>
      <c r="V1858" s="18">
        <f t="shared" si="173"/>
        <v>30</v>
      </c>
    </row>
    <row r="1859" spans="1:22" ht="45" x14ac:dyDescent="0.25">
      <c r="A1859">
        <v>1814</v>
      </c>
      <c r="B1859" s="3" t="s">
        <v>1815</v>
      </c>
      <c r="C1859" s="3" t="s">
        <v>5924</v>
      </c>
      <c r="D1859" s="6">
        <v>12000</v>
      </c>
      <c r="E1859" s="8">
        <v>5902</v>
      </c>
      <c r="F1859" t="s">
        <v>8220</v>
      </c>
      <c r="G1859" t="s">
        <v>8224</v>
      </c>
      <c r="H1859" t="s">
        <v>8246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8283</v>
      </c>
      <c r="O1859" t="s">
        <v>8336</v>
      </c>
      <c r="P1859" t="s">
        <v>8337</v>
      </c>
      <c r="Q1859">
        <f t="shared" ref="Q1859:Q1922" si="175">ROUND(E1859/D1859*100,0)</f>
        <v>49</v>
      </c>
      <c r="R1859">
        <f t="shared" si="174"/>
        <v>42.16</v>
      </c>
      <c r="S1859" s="12">
        <f t="shared" ref="S1859:S1922" si="176">(((J1859/60)/60)/24)+DATE(1970,1,1)</f>
        <v>42033.314074074078</v>
      </c>
      <c r="T1859" s="12">
        <f t="shared" ref="T1859:T1922" si="177">(((I1859/60)/60)/24)+DATE(1970,1,1)</f>
        <v>42063.314074074078</v>
      </c>
      <c r="U1859">
        <f t="shared" ref="U1859:U1922" si="178">YEAR(S1859)</f>
        <v>2015</v>
      </c>
      <c r="V1859" s="18">
        <f t="shared" ref="V1859:V1922" si="179">(I1859-J1859)/60/60/24</f>
        <v>30</v>
      </c>
    </row>
    <row r="1860" spans="1:22" ht="60" x14ac:dyDescent="0.25">
      <c r="A1860">
        <v>1815</v>
      </c>
      <c r="B1860" s="3" t="s">
        <v>1816</v>
      </c>
      <c r="C1860" s="3" t="s">
        <v>5925</v>
      </c>
      <c r="D1860" s="6">
        <v>3000</v>
      </c>
      <c r="E1860" s="8">
        <v>0</v>
      </c>
      <c r="F1860" t="s">
        <v>8220</v>
      </c>
      <c r="G1860" t="s">
        <v>8223</v>
      </c>
      <c r="H1860" t="s">
        <v>8245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8283</v>
      </c>
      <c r="O1860" t="s">
        <v>8336</v>
      </c>
      <c r="P1860" t="s">
        <v>8337</v>
      </c>
      <c r="Q1860">
        <f t="shared" si="175"/>
        <v>0</v>
      </c>
      <c r="R1860">
        <f t="shared" si="174"/>
        <v>0</v>
      </c>
      <c r="S1860" s="12">
        <f t="shared" si="176"/>
        <v>42172.906678240746</v>
      </c>
      <c r="T1860" s="12">
        <f t="shared" si="177"/>
        <v>42186.906678240746</v>
      </c>
      <c r="U1860">
        <f t="shared" si="178"/>
        <v>2015</v>
      </c>
      <c r="V1860" s="18">
        <f t="shared" si="179"/>
        <v>14</v>
      </c>
    </row>
    <row r="1861" spans="1:22" ht="45" x14ac:dyDescent="0.25">
      <c r="A1861">
        <v>1816</v>
      </c>
      <c r="B1861" s="3" t="s">
        <v>1817</v>
      </c>
      <c r="C1861" s="3" t="s">
        <v>5926</v>
      </c>
      <c r="D1861" s="6">
        <v>25000</v>
      </c>
      <c r="E1861" s="8">
        <v>509</v>
      </c>
      <c r="F1861" t="s">
        <v>8220</v>
      </c>
      <c r="G1861" t="s">
        <v>8239</v>
      </c>
      <c r="H1861" t="s">
        <v>8256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8283</v>
      </c>
      <c r="O1861" t="s">
        <v>8336</v>
      </c>
      <c r="P1861" t="s">
        <v>8337</v>
      </c>
      <c r="Q1861">
        <f t="shared" si="175"/>
        <v>2</v>
      </c>
      <c r="R1861">
        <f t="shared" si="174"/>
        <v>84.83</v>
      </c>
      <c r="S1861" s="12">
        <f t="shared" si="176"/>
        <v>42548.876192129625</v>
      </c>
      <c r="T1861" s="12">
        <f t="shared" si="177"/>
        <v>42576.791666666672</v>
      </c>
      <c r="U1861">
        <f t="shared" si="178"/>
        <v>2016</v>
      </c>
      <c r="V1861" s="18">
        <f t="shared" si="179"/>
        <v>27.915474537037039</v>
      </c>
    </row>
    <row r="1862" spans="1:22" ht="45" x14ac:dyDescent="0.25">
      <c r="A1862">
        <v>1817</v>
      </c>
      <c r="B1862" s="3" t="s">
        <v>1818</v>
      </c>
      <c r="C1862" s="3" t="s">
        <v>5927</v>
      </c>
      <c r="D1862" s="6">
        <v>18000</v>
      </c>
      <c r="E1862" s="8">
        <v>9419</v>
      </c>
      <c r="F1862" t="s">
        <v>8220</v>
      </c>
      <c r="G1862" t="s">
        <v>8223</v>
      </c>
      <c r="H1862" t="s">
        <v>8245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8283</v>
      </c>
      <c r="O1862" t="s">
        <v>8336</v>
      </c>
      <c r="P1862" t="s">
        <v>8337</v>
      </c>
      <c r="Q1862">
        <f t="shared" si="175"/>
        <v>52</v>
      </c>
      <c r="R1862">
        <f t="shared" si="174"/>
        <v>94.19</v>
      </c>
      <c r="S1862" s="12">
        <f t="shared" si="176"/>
        <v>42705.662118055552</v>
      </c>
      <c r="T1862" s="12">
        <f t="shared" si="177"/>
        <v>42765.290972222225</v>
      </c>
      <c r="U1862">
        <f t="shared" si="178"/>
        <v>2016</v>
      </c>
      <c r="V1862" s="18">
        <f t="shared" si="179"/>
        <v>59.628854166666663</v>
      </c>
    </row>
    <row r="1863" spans="1:22" ht="45" x14ac:dyDescent="0.25">
      <c r="A1863">
        <v>1818</v>
      </c>
      <c r="B1863" s="3" t="s">
        <v>1819</v>
      </c>
      <c r="C1863" s="3" t="s">
        <v>5928</v>
      </c>
      <c r="D1863" s="6">
        <v>15000</v>
      </c>
      <c r="E1863" s="8">
        <v>0</v>
      </c>
      <c r="F1863" t="s">
        <v>8220</v>
      </c>
      <c r="G1863" t="s">
        <v>8223</v>
      </c>
      <c r="H1863" t="s">
        <v>8245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8283</v>
      </c>
      <c r="O1863" t="s">
        <v>8336</v>
      </c>
      <c r="P1863" t="s">
        <v>8337</v>
      </c>
      <c r="Q1863">
        <f t="shared" si="175"/>
        <v>0</v>
      </c>
      <c r="R1863">
        <f t="shared" si="174"/>
        <v>0</v>
      </c>
      <c r="S1863" s="12">
        <f t="shared" si="176"/>
        <v>42067.234375</v>
      </c>
      <c r="T1863" s="12">
        <f t="shared" si="177"/>
        <v>42097.192708333328</v>
      </c>
      <c r="U1863">
        <f t="shared" si="178"/>
        <v>2015</v>
      </c>
      <c r="V1863" s="18">
        <f t="shared" si="179"/>
        <v>29.958333333333332</v>
      </c>
    </row>
    <row r="1864" spans="1:22" ht="60" x14ac:dyDescent="0.25">
      <c r="A1864">
        <v>1819</v>
      </c>
      <c r="B1864" s="3" t="s">
        <v>1820</v>
      </c>
      <c r="C1864" s="3" t="s">
        <v>5929</v>
      </c>
      <c r="D1864" s="6">
        <v>1200</v>
      </c>
      <c r="E1864" s="8">
        <v>25</v>
      </c>
      <c r="F1864" t="s">
        <v>8220</v>
      </c>
      <c r="G1864" t="s">
        <v>8223</v>
      </c>
      <c r="H1864" t="s">
        <v>8245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8283</v>
      </c>
      <c r="O1864" t="s">
        <v>8336</v>
      </c>
      <c r="P1864" t="s">
        <v>8337</v>
      </c>
      <c r="Q1864">
        <f t="shared" si="175"/>
        <v>2</v>
      </c>
      <c r="R1864">
        <f t="shared" si="174"/>
        <v>6.25</v>
      </c>
      <c r="S1864" s="12">
        <f t="shared" si="176"/>
        <v>41820.752268518518</v>
      </c>
      <c r="T1864" s="12">
        <f t="shared" si="177"/>
        <v>41850.752268518518</v>
      </c>
      <c r="U1864">
        <f t="shared" si="178"/>
        <v>2014</v>
      </c>
      <c r="V1864" s="18">
        <f t="shared" si="179"/>
        <v>30</v>
      </c>
    </row>
    <row r="1865" spans="1:22" ht="60" x14ac:dyDescent="0.25">
      <c r="A1865">
        <v>1820</v>
      </c>
      <c r="B1865" s="3" t="s">
        <v>1821</v>
      </c>
      <c r="C1865" s="3" t="s">
        <v>5930</v>
      </c>
      <c r="D1865" s="6">
        <v>26000</v>
      </c>
      <c r="E1865" s="8">
        <v>1707</v>
      </c>
      <c r="F1865" t="s">
        <v>8220</v>
      </c>
      <c r="G1865" t="s">
        <v>8223</v>
      </c>
      <c r="H1865" t="s">
        <v>8245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8283</v>
      </c>
      <c r="O1865" t="s">
        <v>8336</v>
      </c>
      <c r="P1865" t="s">
        <v>8337</v>
      </c>
      <c r="Q1865">
        <f t="shared" si="175"/>
        <v>7</v>
      </c>
      <c r="R1865">
        <f t="shared" si="174"/>
        <v>213.38</v>
      </c>
      <c r="S1865" s="12">
        <f t="shared" si="176"/>
        <v>42065.084375000006</v>
      </c>
      <c r="T1865" s="12">
        <f t="shared" si="177"/>
        <v>42095.042708333334</v>
      </c>
      <c r="U1865">
        <f t="shared" si="178"/>
        <v>2015</v>
      </c>
      <c r="V1865" s="18">
        <f t="shared" si="179"/>
        <v>29.958333333333332</v>
      </c>
    </row>
    <row r="1866" spans="1:22" ht="60" x14ac:dyDescent="0.25">
      <c r="A1866">
        <v>1981</v>
      </c>
      <c r="B1866" s="3" t="s">
        <v>1982</v>
      </c>
      <c r="C1866" s="3" t="s">
        <v>6091</v>
      </c>
      <c r="D1866" s="6">
        <v>7500</v>
      </c>
      <c r="E1866" s="8">
        <v>381</v>
      </c>
      <c r="F1866" t="s">
        <v>8220</v>
      </c>
      <c r="G1866" t="s">
        <v>8228</v>
      </c>
      <c r="H1866" t="s">
        <v>8250</v>
      </c>
      <c r="I1866">
        <v>1404926665</v>
      </c>
      <c r="J1866">
        <v>1402334665</v>
      </c>
      <c r="K1866" t="b">
        <v>0</v>
      </c>
      <c r="L1866">
        <v>12</v>
      </c>
      <c r="M1866" t="b">
        <v>0</v>
      </c>
      <c r="N1866" t="s">
        <v>8294</v>
      </c>
      <c r="O1866" t="s">
        <v>8336</v>
      </c>
      <c r="P1866" t="s">
        <v>8348</v>
      </c>
      <c r="Q1866">
        <f t="shared" si="175"/>
        <v>5</v>
      </c>
      <c r="R1866">
        <f t="shared" si="174"/>
        <v>31.75</v>
      </c>
      <c r="S1866" s="12">
        <f t="shared" si="176"/>
        <v>41799.725289351853</v>
      </c>
      <c r="T1866" s="12">
        <f t="shared" si="177"/>
        <v>41829.725289351853</v>
      </c>
      <c r="U1866">
        <f t="shared" si="178"/>
        <v>2014</v>
      </c>
      <c r="V1866" s="18">
        <f t="shared" si="179"/>
        <v>30</v>
      </c>
    </row>
    <row r="1867" spans="1:22" ht="45" x14ac:dyDescent="0.25">
      <c r="A1867">
        <v>1982</v>
      </c>
      <c r="B1867" s="3" t="s">
        <v>1983</v>
      </c>
      <c r="C1867" s="3" t="s">
        <v>6092</v>
      </c>
      <c r="D1867" s="6">
        <v>180000</v>
      </c>
      <c r="E1867" s="8">
        <v>0</v>
      </c>
      <c r="F1867" t="s">
        <v>8220</v>
      </c>
      <c r="G1867" t="s">
        <v>8230</v>
      </c>
      <c r="H1867" t="s">
        <v>8251</v>
      </c>
      <c r="I1867">
        <v>1480863887</v>
      </c>
      <c r="J1867">
        <v>1478268287</v>
      </c>
      <c r="K1867" t="b">
        <v>0</v>
      </c>
      <c r="L1867">
        <v>0</v>
      </c>
      <c r="M1867" t="b">
        <v>0</v>
      </c>
      <c r="N1867" t="s">
        <v>8294</v>
      </c>
      <c r="O1867" t="s">
        <v>8336</v>
      </c>
      <c r="P1867" t="s">
        <v>8348</v>
      </c>
      <c r="Q1867">
        <f t="shared" si="175"/>
        <v>0</v>
      </c>
      <c r="R1867">
        <f t="shared" si="174"/>
        <v>0</v>
      </c>
      <c r="S1867" s="12">
        <f t="shared" si="176"/>
        <v>42678.586655092593</v>
      </c>
      <c r="T1867" s="12">
        <f t="shared" si="177"/>
        <v>42708.628321759257</v>
      </c>
      <c r="U1867">
        <f t="shared" si="178"/>
        <v>2016</v>
      </c>
      <c r="V1867" s="18">
        <f t="shared" si="179"/>
        <v>30.041666666666668</v>
      </c>
    </row>
    <row r="1868" spans="1:22" ht="60" x14ac:dyDescent="0.25">
      <c r="A1868">
        <v>1983</v>
      </c>
      <c r="B1868" s="3" t="s">
        <v>1984</v>
      </c>
      <c r="C1868" s="3" t="s">
        <v>6093</v>
      </c>
      <c r="D1868" s="6">
        <v>33000</v>
      </c>
      <c r="E1868" s="8">
        <v>1419</v>
      </c>
      <c r="F1868" t="s">
        <v>8220</v>
      </c>
      <c r="G1868" t="s">
        <v>8223</v>
      </c>
      <c r="H1868" t="s">
        <v>8245</v>
      </c>
      <c r="I1868">
        <v>1472799600</v>
      </c>
      <c r="J1868">
        <v>1470874618</v>
      </c>
      <c r="K1868" t="b">
        <v>0</v>
      </c>
      <c r="L1868">
        <v>16</v>
      </c>
      <c r="M1868" t="b">
        <v>0</v>
      </c>
      <c r="N1868" t="s">
        <v>8294</v>
      </c>
      <c r="O1868" t="s">
        <v>8336</v>
      </c>
      <c r="P1868" t="s">
        <v>8348</v>
      </c>
      <c r="Q1868">
        <f t="shared" si="175"/>
        <v>4</v>
      </c>
      <c r="R1868">
        <f t="shared" si="174"/>
        <v>88.69</v>
      </c>
      <c r="S1868" s="12">
        <f t="shared" si="176"/>
        <v>42593.011782407411</v>
      </c>
      <c r="T1868" s="12">
        <f t="shared" si="177"/>
        <v>42615.291666666672</v>
      </c>
      <c r="U1868">
        <f t="shared" si="178"/>
        <v>2016</v>
      </c>
      <c r="V1868" s="18">
        <f t="shared" si="179"/>
        <v>22.279884259259259</v>
      </c>
    </row>
    <row r="1869" spans="1:22" ht="60" x14ac:dyDescent="0.25">
      <c r="A1869">
        <v>1984</v>
      </c>
      <c r="B1869" s="3" t="s">
        <v>1985</v>
      </c>
      <c r="C1869" s="3" t="s">
        <v>6094</v>
      </c>
      <c r="D1869" s="6">
        <v>15000</v>
      </c>
      <c r="E1869" s="8">
        <v>3172</v>
      </c>
      <c r="F1869" t="s">
        <v>8220</v>
      </c>
      <c r="G1869" t="s">
        <v>8223</v>
      </c>
      <c r="H1869" t="s">
        <v>8245</v>
      </c>
      <c r="I1869">
        <v>1417377481</v>
      </c>
      <c r="J1869">
        <v>1412189881</v>
      </c>
      <c r="K1869" t="b">
        <v>0</v>
      </c>
      <c r="L1869">
        <v>7</v>
      </c>
      <c r="M1869" t="b">
        <v>0</v>
      </c>
      <c r="N1869" t="s">
        <v>8294</v>
      </c>
      <c r="O1869" t="s">
        <v>8336</v>
      </c>
      <c r="P1869" t="s">
        <v>8348</v>
      </c>
      <c r="Q1869">
        <f t="shared" si="175"/>
        <v>21</v>
      </c>
      <c r="R1869">
        <f t="shared" si="174"/>
        <v>453.14</v>
      </c>
      <c r="S1869" s="12">
        <f t="shared" si="176"/>
        <v>41913.790289351848</v>
      </c>
      <c r="T1869" s="12">
        <f t="shared" si="177"/>
        <v>41973.831956018519</v>
      </c>
      <c r="U1869">
        <f t="shared" si="178"/>
        <v>2014</v>
      </c>
      <c r="V1869" s="18">
        <f t="shared" si="179"/>
        <v>60.041666666666664</v>
      </c>
    </row>
    <row r="1870" spans="1:22" ht="60" x14ac:dyDescent="0.25">
      <c r="A1870">
        <v>1985</v>
      </c>
      <c r="B1870" s="3" t="s">
        <v>1986</v>
      </c>
      <c r="C1870" s="3" t="s">
        <v>6095</v>
      </c>
      <c r="D1870" s="6">
        <v>1600</v>
      </c>
      <c r="E1870" s="8">
        <v>51</v>
      </c>
      <c r="F1870" t="s">
        <v>8220</v>
      </c>
      <c r="G1870" t="s">
        <v>8224</v>
      </c>
      <c r="H1870" t="s">
        <v>8246</v>
      </c>
      <c r="I1870">
        <v>1470178800</v>
      </c>
      <c r="J1870">
        <v>1467650771</v>
      </c>
      <c r="K1870" t="b">
        <v>0</v>
      </c>
      <c r="L1870">
        <v>4</v>
      </c>
      <c r="M1870" t="b">
        <v>0</v>
      </c>
      <c r="N1870" t="s">
        <v>8294</v>
      </c>
      <c r="O1870" t="s">
        <v>8336</v>
      </c>
      <c r="P1870" t="s">
        <v>8348</v>
      </c>
      <c r="Q1870">
        <f t="shared" si="175"/>
        <v>3</v>
      </c>
      <c r="R1870">
        <f t="shared" si="174"/>
        <v>12.75</v>
      </c>
      <c r="S1870" s="12">
        <f t="shared" si="176"/>
        <v>42555.698738425926</v>
      </c>
      <c r="T1870" s="12">
        <f t="shared" si="177"/>
        <v>42584.958333333328</v>
      </c>
      <c r="U1870">
        <f t="shared" si="178"/>
        <v>2016</v>
      </c>
      <c r="V1870" s="18">
        <f t="shared" si="179"/>
        <v>29.259594907407408</v>
      </c>
    </row>
    <row r="1871" spans="1:22" ht="60" x14ac:dyDescent="0.25">
      <c r="A1871">
        <v>1986</v>
      </c>
      <c r="B1871" s="3" t="s">
        <v>1987</v>
      </c>
      <c r="C1871" s="3" t="s">
        <v>6096</v>
      </c>
      <c r="D1871" s="6">
        <v>2000</v>
      </c>
      <c r="E1871" s="8">
        <v>1</v>
      </c>
      <c r="F1871" t="s">
        <v>8220</v>
      </c>
      <c r="G1871" t="s">
        <v>8224</v>
      </c>
      <c r="H1871" t="s">
        <v>8246</v>
      </c>
      <c r="I1871">
        <v>1457947483</v>
      </c>
      <c r="J1871">
        <v>1455359083</v>
      </c>
      <c r="K1871" t="b">
        <v>0</v>
      </c>
      <c r="L1871">
        <v>1</v>
      </c>
      <c r="M1871" t="b">
        <v>0</v>
      </c>
      <c r="N1871" t="s">
        <v>8294</v>
      </c>
      <c r="O1871" t="s">
        <v>8336</v>
      </c>
      <c r="P1871" t="s">
        <v>8348</v>
      </c>
      <c r="Q1871">
        <f t="shared" si="175"/>
        <v>0</v>
      </c>
      <c r="R1871">
        <f t="shared" si="174"/>
        <v>1</v>
      </c>
      <c r="S1871" s="12">
        <f t="shared" si="176"/>
        <v>42413.433831018512</v>
      </c>
      <c r="T1871" s="12">
        <f t="shared" si="177"/>
        <v>42443.392164351855</v>
      </c>
      <c r="U1871">
        <f t="shared" si="178"/>
        <v>2016</v>
      </c>
      <c r="V1871" s="18">
        <f t="shared" si="179"/>
        <v>29.958333333333332</v>
      </c>
    </row>
    <row r="1872" spans="1:22" ht="30" x14ac:dyDescent="0.25">
      <c r="A1872">
        <v>1987</v>
      </c>
      <c r="B1872" s="3" t="s">
        <v>1988</v>
      </c>
      <c r="C1872" s="3" t="s">
        <v>6097</v>
      </c>
      <c r="D1872" s="6">
        <v>5500</v>
      </c>
      <c r="E1872" s="8">
        <v>2336</v>
      </c>
      <c r="F1872" t="s">
        <v>8220</v>
      </c>
      <c r="G1872" t="s">
        <v>8224</v>
      </c>
      <c r="H1872" t="s">
        <v>8246</v>
      </c>
      <c r="I1872">
        <v>1425223276</v>
      </c>
      <c r="J1872">
        <v>1422631276</v>
      </c>
      <c r="K1872" t="b">
        <v>0</v>
      </c>
      <c r="L1872">
        <v>28</v>
      </c>
      <c r="M1872" t="b">
        <v>0</v>
      </c>
      <c r="N1872" t="s">
        <v>8294</v>
      </c>
      <c r="O1872" t="s">
        <v>8336</v>
      </c>
      <c r="P1872" t="s">
        <v>8348</v>
      </c>
      <c r="Q1872">
        <f t="shared" si="175"/>
        <v>42</v>
      </c>
      <c r="R1872">
        <f t="shared" si="174"/>
        <v>83.43</v>
      </c>
      <c r="S1872" s="12">
        <f t="shared" si="176"/>
        <v>42034.639768518522</v>
      </c>
      <c r="T1872" s="12">
        <f t="shared" si="177"/>
        <v>42064.639768518522</v>
      </c>
      <c r="U1872">
        <f t="shared" si="178"/>
        <v>2015</v>
      </c>
      <c r="V1872" s="18">
        <f t="shared" si="179"/>
        <v>30</v>
      </c>
    </row>
    <row r="1873" spans="1:22" x14ac:dyDescent="0.25">
      <c r="A1873">
        <v>1988</v>
      </c>
      <c r="B1873" s="3" t="s">
        <v>1989</v>
      </c>
      <c r="C1873" s="3" t="s">
        <v>6098</v>
      </c>
      <c r="D1873" s="6">
        <v>6000</v>
      </c>
      <c r="E1873" s="8">
        <v>25</v>
      </c>
      <c r="F1873" t="s">
        <v>8220</v>
      </c>
      <c r="G1873" t="s">
        <v>8223</v>
      </c>
      <c r="H1873" t="s">
        <v>8245</v>
      </c>
      <c r="I1873">
        <v>1440094742</v>
      </c>
      <c r="J1873">
        <v>1437502742</v>
      </c>
      <c r="K1873" t="b">
        <v>0</v>
      </c>
      <c r="L1873">
        <v>1</v>
      </c>
      <c r="M1873" t="b">
        <v>0</v>
      </c>
      <c r="N1873" t="s">
        <v>8294</v>
      </c>
      <c r="O1873" t="s">
        <v>8336</v>
      </c>
      <c r="P1873" t="s">
        <v>8348</v>
      </c>
      <c r="Q1873">
        <f t="shared" si="175"/>
        <v>0</v>
      </c>
      <c r="R1873">
        <f t="shared" si="174"/>
        <v>25</v>
      </c>
      <c r="S1873" s="12">
        <f t="shared" si="176"/>
        <v>42206.763217592597</v>
      </c>
      <c r="T1873" s="12">
        <f t="shared" si="177"/>
        <v>42236.763217592597</v>
      </c>
      <c r="U1873">
        <f t="shared" si="178"/>
        <v>2015</v>
      </c>
      <c r="V1873" s="18">
        <f t="shared" si="179"/>
        <v>30</v>
      </c>
    </row>
    <row r="1874" spans="1:22" ht="45" x14ac:dyDescent="0.25">
      <c r="A1874">
        <v>1989</v>
      </c>
      <c r="B1874" s="3" t="s">
        <v>1990</v>
      </c>
      <c r="C1874" s="3" t="s">
        <v>6099</v>
      </c>
      <c r="D1874" s="6">
        <v>5000</v>
      </c>
      <c r="E1874" s="8">
        <v>50</v>
      </c>
      <c r="F1874" t="s">
        <v>8220</v>
      </c>
      <c r="G1874" t="s">
        <v>8223</v>
      </c>
      <c r="H1874" t="s">
        <v>8245</v>
      </c>
      <c r="I1874">
        <v>1481473208</v>
      </c>
      <c r="J1874">
        <v>1478881208</v>
      </c>
      <c r="K1874" t="b">
        <v>0</v>
      </c>
      <c r="L1874">
        <v>1</v>
      </c>
      <c r="M1874" t="b">
        <v>0</v>
      </c>
      <c r="N1874" t="s">
        <v>8294</v>
      </c>
      <c r="O1874" t="s">
        <v>8336</v>
      </c>
      <c r="P1874" t="s">
        <v>8348</v>
      </c>
      <c r="Q1874">
        <f t="shared" si="175"/>
        <v>1</v>
      </c>
      <c r="R1874">
        <f t="shared" si="174"/>
        <v>50</v>
      </c>
      <c r="S1874" s="12">
        <f t="shared" si="176"/>
        <v>42685.680648148147</v>
      </c>
      <c r="T1874" s="12">
        <f t="shared" si="177"/>
        <v>42715.680648148147</v>
      </c>
      <c r="U1874">
        <f t="shared" si="178"/>
        <v>2016</v>
      </c>
      <c r="V1874" s="18">
        <f t="shared" si="179"/>
        <v>30</v>
      </c>
    </row>
    <row r="1875" spans="1:22" ht="60" x14ac:dyDescent="0.25">
      <c r="A1875">
        <v>1990</v>
      </c>
      <c r="B1875" s="3" t="s">
        <v>1991</v>
      </c>
      <c r="C1875" s="3" t="s">
        <v>6100</v>
      </c>
      <c r="D1875" s="6">
        <v>3000</v>
      </c>
      <c r="E1875" s="8">
        <v>509</v>
      </c>
      <c r="F1875" t="s">
        <v>8220</v>
      </c>
      <c r="G1875" t="s">
        <v>8223</v>
      </c>
      <c r="H1875" t="s">
        <v>8245</v>
      </c>
      <c r="I1875">
        <v>1455338532</v>
      </c>
      <c r="J1875">
        <v>1454042532</v>
      </c>
      <c r="K1875" t="b">
        <v>0</v>
      </c>
      <c r="L1875">
        <v>5</v>
      </c>
      <c r="M1875" t="b">
        <v>0</v>
      </c>
      <c r="N1875" t="s">
        <v>8294</v>
      </c>
      <c r="O1875" t="s">
        <v>8336</v>
      </c>
      <c r="P1875" t="s">
        <v>8348</v>
      </c>
      <c r="Q1875">
        <f t="shared" si="175"/>
        <v>17</v>
      </c>
      <c r="R1875">
        <f t="shared" si="174"/>
        <v>101.8</v>
      </c>
      <c r="S1875" s="12">
        <f t="shared" si="176"/>
        <v>42398.195972222224</v>
      </c>
      <c r="T1875" s="12">
        <f t="shared" si="177"/>
        <v>42413.195972222224</v>
      </c>
      <c r="U1875">
        <f t="shared" si="178"/>
        <v>2016</v>
      </c>
      <c r="V1875" s="18">
        <f t="shared" si="179"/>
        <v>15</v>
      </c>
    </row>
    <row r="1876" spans="1:22" ht="30" x14ac:dyDescent="0.25">
      <c r="A1876">
        <v>1991</v>
      </c>
      <c r="B1876" s="3" t="s">
        <v>1992</v>
      </c>
      <c r="C1876" s="3" t="s">
        <v>6101</v>
      </c>
      <c r="D1876" s="6">
        <v>2000</v>
      </c>
      <c r="E1876" s="8">
        <v>140</v>
      </c>
      <c r="F1876" t="s">
        <v>8220</v>
      </c>
      <c r="G1876" t="s">
        <v>8223</v>
      </c>
      <c r="H1876" t="s">
        <v>8245</v>
      </c>
      <c r="I1876">
        <v>1435958786</v>
      </c>
      <c r="J1876">
        <v>1434144386</v>
      </c>
      <c r="K1876" t="b">
        <v>0</v>
      </c>
      <c r="L1876">
        <v>3</v>
      </c>
      <c r="M1876" t="b">
        <v>0</v>
      </c>
      <c r="N1876" t="s">
        <v>8294</v>
      </c>
      <c r="O1876" t="s">
        <v>8336</v>
      </c>
      <c r="P1876" t="s">
        <v>8348</v>
      </c>
      <c r="Q1876">
        <f t="shared" si="175"/>
        <v>7</v>
      </c>
      <c r="R1876">
        <f t="shared" si="174"/>
        <v>46.67</v>
      </c>
      <c r="S1876" s="12">
        <f t="shared" si="176"/>
        <v>42167.89335648148</v>
      </c>
      <c r="T1876" s="12">
        <f t="shared" si="177"/>
        <v>42188.89335648148</v>
      </c>
      <c r="U1876">
        <f t="shared" si="178"/>
        <v>2015</v>
      </c>
      <c r="V1876" s="18">
        <f t="shared" si="179"/>
        <v>21</v>
      </c>
    </row>
    <row r="1877" spans="1:22" ht="30" x14ac:dyDescent="0.25">
      <c r="A1877">
        <v>1992</v>
      </c>
      <c r="B1877" s="3" t="s">
        <v>1993</v>
      </c>
      <c r="C1877" s="3" t="s">
        <v>6102</v>
      </c>
      <c r="D1877" s="6">
        <v>1500</v>
      </c>
      <c r="E1877" s="8">
        <v>2</v>
      </c>
      <c r="F1877" t="s">
        <v>8220</v>
      </c>
      <c r="G1877" t="s">
        <v>8223</v>
      </c>
      <c r="H1877" t="s">
        <v>8245</v>
      </c>
      <c r="I1877">
        <v>1424229991</v>
      </c>
      <c r="J1877">
        <v>1421637991</v>
      </c>
      <c r="K1877" t="b">
        <v>0</v>
      </c>
      <c r="L1877">
        <v>2</v>
      </c>
      <c r="M1877" t="b">
        <v>0</v>
      </c>
      <c r="N1877" t="s">
        <v>8294</v>
      </c>
      <c r="O1877" t="s">
        <v>8336</v>
      </c>
      <c r="P1877" t="s">
        <v>8348</v>
      </c>
      <c r="Q1877">
        <f t="shared" si="175"/>
        <v>0</v>
      </c>
      <c r="R1877">
        <f t="shared" si="174"/>
        <v>1</v>
      </c>
      <c r="S1877" s="12">
        <f t="shared" si="176"/>
        <v>42023.143414351856</v>
      </c>
      <c r="T1877" s="12">
        <f t="shared" si="177"/>
        <v>42053.143414351856</v>
      </c>
      <c r="U1877">
        <f t="shared" si="178"/>
        <v>2015</v>
      </c>
      <c r="V1877" s="18">
        <f t="shared" si="179"/>
        <v>30</v>
      </c>
    </row>
    <row r="1878" spans="1:22" ht="60" x14ac:dyDescent="0.25">
      <c r="A1878">
        <v>1993</v>
      </c>
      <c r="B1878" s="3" t="s">
        <v>1994</v>
      </c>
      <c r="C1878" s="3" t="s">
        <v>6103</v>
      </c>
      <c r="D1878" s="6">
        <v>2000</v>
      </c>
      <c r="E1878" s="8">
        <v>0</v>
      </c>
      <c r="F1878" t="s">
        <v>8220</v>
      </c>
      <c r="G1878" t="s">
        <v>8224</v>
      </c>
      <c r="H1878" t="s">
        <v>8246</v>
      </c>
      <c r="I1878">
        <v>1450706837</v>
      </c>
      <c r="J1878">
        <v>1448114837</v>
      </c>
      <c r="K1878" t="b">
        <v>0</v>
      </c>
      <c r="L1878">
        <v>0</v>
      </c>
      <c r="M1878" t="b">
        <v>0</v>
      </c>
      <c r="N1878" t="s">
        <v>8294</v>
      </c>
      <c r="O1878" t="s">
        <v>8336</v>
      </c>
      <c r="P1878" t="s">
        <v>8348</v>
      </c>
      <c r="Q1878">
        <f t="shared" si="175"/>
        <v>0</v>
      </c>
      <c r="R1878">
        <f t="shared" si="174"/>
        <v>0</v>
      </c>
      <c r="S1878" s="12">
        <f t="shared" si="176"/>
        <v>42329.58839120371</v>
      </c>
      <c r="T1878" s="12">
        <f t="shared" si="177"/>
        <v>42359.58839120371</v>
      </c>
      <c r="U1878">
        <f t="shared" si="178"/>
        <v>2015</v>
      </c>
      <c r="V1878" s="18">
        <f t="shared" si="179"/>
        <v>30</v>
      </c>
    </row>
    <row r="1879" spans="1:22" ht="60" x14ac:dyDescent="0.25">
      <c r="A1879">
        <v>1994</v>
      </c>
      <c r="B1879" s="3" t="s">
        <v>1995</v>
      </c>
      <c r="C1879" s="3" t="s">
        <v>6104</v>
      </c>
      <c r="D1879" s="6">
        <v>3200</v>
      </c>
      <c r="E1879" s="8">
        <v>0</v>
      </c>
      <c r="F1879" t="s">
        <v>8220</v>
      </c>
      <c r="G1879" t="s">
        <v>8223</v>
      </c>
      <c r="H1879" t="s">
        <v>8245</v>
      </c>
      <c r="I1879">
        <v>1481072942</v>
      </c>
      <c r="J1879">
        <v>1475885342</v>
      </c>
      <c r="K1879" t="b">
        <v>0</v>
      </c>
      <c r="L1879">
        <v>0</v>
      </c>
      <c r="M1879" t="b">
        <v>0</v>
      </c>
      <c r="N1879" t="s">
        <v>8294</v>
      </c>
      <c r="O1879" t="s">
        <v>8336</v>
      </c>
      <c r="P1879" t="s">
        <v>8348</v>
      </c>
      <c r="Q1879">
        <f t="shared" si="175"/>
        <v>0</v>
      </c>
      <c r="R1879">
        <f t="shared" si="174"/>
        <v>0</v>
      </c>
      <c r="S1879" s="12">
        <f t="shared" si="176"/>
        <v>42651.006273148145</v>
      </c>
      <c r="T1879" s="12">
        <f t="shared" si="177"/>
        <v>42711.047939814816</v>
      </c>
      <c r="U1879">
        <f t="shared" si="178"/>
        <v>2016</v>
      </c>
      <c r="V1879" s="18">
        <f t="shared" si="179"/>
        <v>60.041666666666664</v>
      </c>
    </row>
    <row r="1880" spans="1:22" ht="60" x14ac:dyDescent="0.25">
      <c r="A1880">
        <v>1995</v>
      </c>
      <c r="B1880" s="3" t="s">
        <v>1996</v>
      </c>
      <c r="C1880" s="3" t="s">
        <v>6105</v>
      </c>
      <c r="D1880" s="6">
        <v>1000</v>
      </c>
      <c r="E1880" s="8">
        <v>78</v>
      </c>
      <c r="F1880" t="s">
        <v>8220</v>
      </c>
      <c r="G1880" t="s">
        <v>8228</v>
      </c>
      <c r="H1880" t="s">
        <v>8250</v>
      </c>
      <c r="I1880">
        <v>1437082736</v>
      </c>
      <c r="J1880">
        <v>1435354736</v>
      </c>
      <c r="K1880" t="b">
        <v>0</v>
      </c>
      <c r="L1880">
        <v>3</v>
      </c>
      <c r="M1880" t="b">
        <v>0</v>
      </c>
      <c r="N1880" t="s">
        <v>8294</v>
      </c>
      <c r="O1880" t="s">
        <v>8336</v>
      </c>
      <c r="P1880" t="s">
        <v>8348</v>
      </c>
      <c r="Q1880">
        <f t="shared" si="175"/>
        <v>8</v>
      </c>
      <c r="R1880">
        <f t="shared" si="174"/>
        <v>26</v>
      </c>
      <c r="S1880" s="12">
        <f t="shared" si="176"/>
        <v>42181.902037037042</v>
      </c>
      <c r="T1880" s="12">
        <f t="shared" si="177"/>
        <v>42201.902037037042</v>
      </c>
      <c r="U1880">
        <f t="shared" si="178"/>
        <v>2015</v>
      </c>
      <c r="V1880" s="18">
        <f t="shared" si="179"/>
        <v>20</v>
      </c>
    </row>
    <row r="1881" spans="1:22" ht="60" x14ac:dyDescent="0.25">
      <c r="A1881">
        <v>1996</v>
      </c>
      <c r="B1881" s="3" t="s">
        <v>1997</v>
      </c>
      <c r="C1881" s="3" t="s">
        <v>6106</v>
      </c>
      <c r="D1881" s="6">
        <v>133800</v>
      </c>
      <c r="E1881" s="8">
        <v>0</v>
      </c>
      <c r="F1881" t="s">
        <v>8220</v>
      </c>
      <c r="G1881" t="s">
        <v>8223</v>
      </c>
      <c r="H1881" t="s">
        <v>8245</v>
      </c>
      <c r="I1881">
        <v>1405021211</v>
      </c>
      <c r="J1881">
        <v>1402429211</v>
      </c>
      <c r="K1881" t="b">
        <v>0</v>
      </c>
      <c r="L1881">
        <v>0</v>
      </c>
      <c r="M1881" t="b">
        <v>0</v>
      </c>
      <c r="N1881" t="s">
        <v>8294</v>
      </c>
      <c r="O1881" t="s">
        <v>8336</v>
      </c>
      <c r="P1881" t="s">
        <v>8348</v>
      </c>
      <c r="Q1881">
        <f t="shared" si="175"/>
        <v>0</v>
      </c>
      <c r="R1881">
        <f t="shared" si="174"/>
        <v>0</v>
      </c>
      <c r="S1881" s="12">
        <f t="shared" si="176"/>
        <v>41800.819571759261</v>
      </c>
      <c r="T1881" s="12">
        <f t="shared" si="177"/>
        <v>41830.819571759261</v>
      </c>
      <c r="U1881">
        <f t="shared" si="178"/>
        <v>2014</v>
      </c>
      <c r="V1881" s="18">
        <f t="shared" si="179"/>
        <v>30</v>
      </c>
    </row>
    <row r="1882" spans="1:22" ht="60" x14ac:dyDescent="0.25">
      <c r="A1882">
        <v>1997</v>
      </c>
      <c r="B1882" s="3" t="s">
        <v>1998</v>
      </c>
      <c r="C1882" s="3" t="s">
        <v>6107</v>
      </c>
      <c r="D1882" s="6">
        <v>6500</v>
      </c>
      <c r="E1882" s="8">
        <v>0</v>
      </c>
      <c r="F1882" t="s">
        <v>8220</v>
      </c>
      <c r="G1882" t="s">
        <v>8223</v>
      </c>
      <c r="H1882" t="s">
        <v>8245</v>
      </c>
      <c r="I1882">
        <v>1409091612</v>
      </c>
      <c r="J1882">
        <v>1406499612</v>
      </c>
      <c r="K1882" t="b">
        <v>0</v>
      </c>
      <c r="L1882">
        <v>0</v>
      </c>
      <c r="M1882" t="b">
        <v>0</v>
      </c>
      <c r="N1882" t="s">
        <v>8294</v>
      </c>
      <c r="O1882" t="s">
        <v>8336</v>
      </c>
      <c r="P1882" t="s">
        <v>8348</v>
      </c>
      <c r="Q1882">
        <f t="shared" si="175"/>
        <v>0</v>
      </c>
      <c r="R1882">
        <f t="shared" si="174"/>
        <v>0</v>
      </c>
      <c r="S1882" s="12">
        <f t="shared" si="176"/>
        <v>41847.930694444447</v>
      </c>
      <c r="T1882" s="12">
        <f t="shared" si="177"/>
        <v>41877.930694444447</v>
      </c>
      <c r="U1882">
        <f t="shared" si="178"/>
        <v>2014</v>
      </c>
      <c r="V1882" s="18">
        <f t="shared" si="179"/>
        <v>30</v>
      </c>
    </row>
    <row r="1883" spans="1:22" ht="60" x14ac:dyDescent="0.25">
      <c r="A1883">
        <v>1998</v>
      </c>
      <c r="B1883" s="3" t="s">
        <v>1999</v>
      </c>
      <c r="C1883" s="3" t="s">
        <v>6108</v>
      </c>
      <c r="D1883" s="6">
        <v>2500</v>
      </c>
      <c r="E1883" s="8">
        <v>655</v>
      </c>
      <c r="F1883" t="s">
        <v>8220</v>
      </c>
      <c r="G1883" t="s">
        <v>8223</v>
      </c>
      <c r="H1883" t="s">
        <v>8245</v>
      </c>
      <c r="I1883">
        <v>1406861438</v>
      </c>
      <c r="J1883">
        <v>1402973438</v>
      </c>
      <c r="K1883" t="b">
        <v>0</v>
      </c>
      <c r="L1883">
        <v>3</v>
      </c>
      <c r="M1883" t="b">
        <v>0</v>
      </c>
      <c r="N1883" t="s">
        <v>8294</v>
      </c>
      <c r="O1883" t="s">
        <v>8336</v>
      </c>
      <c r="P1883" t="s">
        <v>8348</v>
      </c>
      <c r="Q1883">
        <f t="shared" si="175"/>
        <v>26</v>
      </c>
      <c r="R1883">
        <f t="shared" si="174"/>
        <v>218.33</v>
      </c>
      <c r="S1883" s="12">
        <f t="shared" si="176"/>
        <v>41807.118495370371</v>
      </c>
      <c r="T1883" s="12">
        <f t="shared" si="177"/>
        <v>41852.118495370371</v>
      </c>
      <c r="U1883">
        <f t="shared" si="178"/>
        <v>2014</v>
      </c>
      <c r="V1883" s="18">
        <f t="shared" si="179"/>
        <v>45</v>
      </c>
    </row>
    <row r="1884" spans="1:22" ht="45" x14ac:dyDescent="0.25">
      <c r="A1884">
        <v>1999</v>
      </c>
      <c r="B1884" s="3" t="s">
        <v>2000</v>
      </c>
      <c r="C1884" s="3" t="s">
        <v>6109</v>
      </c>
      <c r="D1884" s="6">
        <v>31000</v>
      </c>
      <c r="E1884" s="8">
        <v>236</v>
      </c>
      <c r="F1884" t="s">
        <v>8220</v>
      </c>
      <c r="G1884" t="s">
        <v>8224</v>
      </c>
      <c r="H1884" t="s">
        <v>8246</v>
      </c>
      <c r="I1884">
        <v>1415882108</v>
      </c>
      <c r="J1884">
        <v>1413286508</v>
      </c>
      <c r="K1884" t="b">
        <v>0</v>
      </c>
      <c r="L1884">
        <v>7</v>
      </c>
      <c r="M1884" t="b">
        <v>0</v>
      </c>
      <c r="N1884" t="s">
        <v>8294</v>
      </c>
      <c r="O1884" t="s">
        <v>8336</v>
      </c>
      <c r="P1884" t="s">
        <v>8348</v>
      </c>
      <c r="Q1884">
        <f t="shared" si="175"/>
        <v>1</v>
      </c>
      <c r="R1884">
        <f t="shared" si="174"/>
        <v>33.71</v>
      </c>
      <c r="S1884" s="12">
        <f t="shared" si="176"/>
        <v>41926.482731481483</v>
      </c>
      <c r="T1884" s="12">
        <f t="shared" si="177"/>
        <v>41956.524398148147</v>
      </c>
      <c r="U1884">
        <f t="shared" si="178"/>
        <v>2014</v>
      </c>
      <c r="V1884" s="18">
        <f t="shared" si="179"/>
        <v>30.041666666666668</v>
      </c>
    </row>
    <row r="1885" spans="1:22" ht="60" x14ac:dyDescent="0.25">
      <c r="A1885">
        <v>2000</v>
      </c>
      <c r="B1885" s="3" t="s">
        <v>2001</v>
      </c>
      <c r="C1885" s="3" t="s">
        <v>6110</v>
      </c>
      <c r="D1885" s="6">
        <v>5000</v>
      </c>
      <c r="E1885" s="8">
        <v>625</v>
      </c>
      <c r="F1885" t="s">
        <v>8220</v>
      </c>
      <c r="G1885" t="s">
        <v>8228</v>
      </c>
      <c r="H1885" t="s">
        <v>8250</v>
      </c>
      <c r="I1885">
        <v>1452120613</v>
      </c>
      <c r="J1885">
        <v>1449528613</v>
      </c>
      <c r="K1885" t="b">
        <v>0</v>
      </c>
      <c r="L1885">
        <v>25</v>
      </c>
      <c r="M1885" t="b">
        <v>0</v>
      </c>
      <c r="N1885" t="s">
        <v>8294</v>
      </c>
      <c r="O1885" t="s">
        <v>8336</v>
      </c>
      <c r="P1885" t="s">
        <v>8348</v>
      </c>
      <c r="Q1885">
        <f t="shared" si="175"/>
        <v>13</v>
      </c>
      <c r="R1885">
        <f t="shared" si="174"/>
        <v>25</v>
      </c>
      <c r="S1885" s="12">
        <f t="shared" si="176"/>
        <v>42345.951539351852</v>
      </c>
      <c r="T1885" s="12">
        <f t="shared" si="177"/>
        <v>42375.951539351852</v>
      </c>
      <c r="U1885">
        <f t="shared" si="178"/>
        <v>2015</v>
      </c>
      <c r="V1885" s="18">
        <f t="shared" si="179"/>
        <v>30</v>
      </c>
    </row>
    <row r="1886" spans="1:22" ht="45" x14ac:dyDescent="0.25">
      <c r="A1886">
        <v>720</v>
      </c>
      <c r="B1886" s="3" t="s">
        <v>721</v>
      </c>
      <c r="C1886" s="3" t="s">
        <v>4830</v>
      </c>
      <c r="D1886" s="6">
        <v>1900</v>
      </c>
      <c r="E1886" s="8">
        <v>2735</v>
      </c>
      <c r="F1886" t="s">
        <v>8218</v>
      </c>
      <c r="G1886" t="s">
        <v>8223</v>
      </c>
      <c r="H1886" t="s">
        <v>8245</v>
      </c>
      <c r="I1886">
        <v>1327851291</v>
      </c>
      <c r="J1886">
        <v>1325432091</v>
      </c>
      <c r="K1886" t="b">
        <v>0</v>
      </c>
      <c r="L1886">
        <v>41</v>
      </c>
      <c r="M1886" t="b">
        <v>1</v>
      </c>
      <c r="N1886" t="s">
        <v>8272</v>
      </c>
      <c r="O1886" t="s">
        <v>8320</v>
      </c>
      <c r="P1886" t="s">
        <v>8321</v>
      </c>
      <c r="Q1886">
        <f t="shared" si="175"/>
        <v>144</v>
      </c>
      <c r="R1886">
        <f t="shared" si="174"/>
        <v>66.709999999999994</v>
      </c>
      <c r="S1886" s="12">
        <f t="shared" si="176"/>
        <v>40909.649201388893</v>
      </c>
      <c r="T1886" s="12">
        <f t="shared" si="177"/>
        <v>40937.649201388893</v>
      </c>
      <c r="U1886">
        <f t="shared" si="178"/>
        <v>2012</v>
      </c>
      <c r="V1886" s="18">
        <f t="shared" si="179"/>
        <v>28</v>
      </c>
    </row>
    <row r="1887" spans="1:22" ht="60" x14ac:dyDescent="0.25">
      <c r="A1887">
        <v>721</v>
      </c>
      <c r="B1887" s="3" t="s">
        <v>722</v>
      </c>
      <c r="C1887" s="3" t="s">
        <v>4831</v>
      </c>
      <c r="D1887" s="6">
        <v>8200</v>
      </c>
      <c r="E1887" s="8">
        <v>10013</v>
      </c>
      <c r="F1887" t="s">
        <v>8218</v>
      </c>
      <c r="G1887" t="s">
        <v>8223</v>
      </c>
      <c r="H1887" t="s">
        <v>8245</v>
      </c>
      <c r="I1887">
        <v>1406900607</v>
      </c>
      <c r="J1887">
        <v>1403012607</v>
      </c>
      <c r="K1887" t="b">
        <v>0</v>
      </c>
      <c r="L1887">
        <v>119</v>
      </c>
      <c r="M1887" t="b">
        <v>1</v>
      </c>
      <c r="N1887" t="s">
        <v>8272</v>
      </c>
      <c r="O1887" t="s">
        <v>8320</v>
      </c>
      <c r="P1887" t="s">
        <v>8321</v>
      </c>
      <c r="Q1887">
        <f t="shared" si="175"/>
        <v>122</v>
      </c>
      <c r="R1887">
        <f t="shared" si="174"/>
        <v>84.14</v>
      </c>
      <c r="S1887" s="12">
        <f t="shared" si="176"/>
        <v>41807.571840277778</v>
      </c>
      <c r="T1887" s="12">
        <f t="shared" si="177"/>
        <v>41852.571840277778</v>
      </c>
      <c r="U1887">
        <f t="shared" si="178"/>
        <v>2014</v>
      </c>
      <c r="V1887" s="18">
        <f t="shared" si="179"/>
        <v>45</v>
      </c>
    </row>
    <row r="1888" spans="1:22" ht="60" x14ac:dyDescent="0.25">
      <c r="A1888">
        <v>722</v>
      </c>
      <c r="B1888" s="3" t="s">
        <v>723</v>
      </c>
      <c r="C1888" s="3" t="s">
        <v>4832</v>
      </c>
      <c r="D1888" s="6">
        <v>25000</v>
      </c>
      <c r="E1888" s="8">
        <v>33006</v>
      </c>
      <c r="F1888" t="s">
        <v>8218</v>
      </c>
      <c r="G1888" t="s">
        <v>8223</v>
      </c>
      <c r="H1888" t="s">
        <v>8245</v>
      </c>
      <c r="I1888">
        <v>1333909178</v>
      </c>
      <c r="J1888">
        <v>1331320778</v>
      </c>
      <c r="K1888" t="b">
        <v>0</v>
      </c>
      <c r="L1888">
        <v>153</v>
      </c>
      <c r="M1888" t="b">
        <v>1</v>
      </c>
      <c r="N1888" t="s">
        <v>8272</v>
      </c>
      <c r="O1888" t="s">
        <v>8320</v>
      </c>
      <c r="P1888" t="s">
        <v>8321</v>
      </c>
      <c r="Q1888">
        <f t="shared" si="175"/>
        <v>132</v>
      </c>
      <c r="R1888">
        <f t="shared" si="174"/>
        <v>215.73</v>
      </c>
      <c r="S1888" s="12">
        <f t="shared" si="176"/>
        <v>40977.805300925924</v>
      </c>
      <c r="T1888" s="12">
        <f t="shared" si="177"/>
        <v>41007.76363425926</v>
      </c>
      <c r="U1888">
        <f t="shared" si="178"/>
        <v>2012</v>
      </c>
      <c r="V1888" s="18">
        <f t="shared" si="179"/>
        <v>29.958333333333332</v>
      </c>
    </row>
    <row r="1889" spans="1:22" ht="45" x14ac:dyDescent="0.25">
      <c r="A1889">
        <v>723</v>
      </c>
      <c r="B1889" s="3" t="s">
        <v>724</v>
      </c>
      <c r="C1889" s="3" t="s">
        <v>4833</v>
      </c>
      <c r="D1889" s="6">
        <v>5000</v>
      </c>
      <c r="E1889" s="8">
        <v>5469</v>
      </c>
      <c r="F1889" t="s">
        <v>8218</v>
      </c>
      <c r="G1889" t="s">
        <v>8223</v>
      </c>
      <c r="H1889" t="s">
        <v>8245</v>
      </c>
      <c r="I1889">
        <v>1438228740</v>
      </c>
      <c r="J1889">
        <v>1435606549</v>
      </c>
      <c r="K1889" t="b">
        <v>0</v>
      </c>
      <c r="L1889">
        <v>100</v>
      </c>
      <c r="M1889" t="b">
        <v>1</v>
      </c>
      <c r="N1889" t="s">
        <v>8272</v>
      </c>
      <c r="O1889" t="s">
        <v>8320</v>
      </c>
      <c r="P1889" t="s">
        <v>8321</v>
      </c>
      <c r="Q1889">
        <f t="shared" si="175"/>
        <v>109</v>
      </c>
      <c r="R1889">
        <f t="shared" si="174"/>
        <v>54.69</v>
      </c>
      <c r="S1889" s="12">
        <f t="shared" si="176"/>
        <v>42184.816539351858</v>
      </c>
      <c r="T1889" s="12">
        <f t="shared" si="177"/>
        <v>42215.165972222225</v>
      </c>
      <c r="U1889">
        <f t="shared" si="178"/>
        <v>2015</v>
      </c>
      <c r="V1889" s="18">
        <f t="shared" si="179"/>
        <v>30.349432870370368</v>
      </c>
    </row>
    <row r="1890" spans="1:22" ht="60" x14ac:dyDescent="0.25">
      <c r="A1890">
        <v>724</v>
      </c>
      <c r="B1890" s="3" t="s">
        <v>725</v>
      </c>
      <c r="C1890" s="3" t="s">
        <v>4834</v>
      </c>
      <c r="D1890" s="6">
        <v>7000</v>
      </c>
      <c r="E1890" s="8">
        <v>7383.01</v>
      </c>
      <c r="F1890" t="s">
        <v>8218</v>
      </c>
      <c r="G1890" t="s">
        <v>8223</v>
      </c>
      <c r="H1890" t="s">
        <v>8245</v>
      </c>
      <c r="I1890">
        <v>1309447163</v>
      </c>
      <c r="J1890">
        <v>1306855163</v>
      </c>
      <c r="K1890" t="b">
        <v>0</v>
      </c>
      <c r="L1890">
        <v>143</v>
      </c>
      <c r="M1890" t="b">
        <v>1</v>
      </c>
      <c r="N1890" t="s">
        <v>8272</v>
      </c>
      <c r="O1890" t="s">
        <v>8320</v>
      </c>
      <c r="P1890" t="s">
        <v>8321</v>
      </c>
      <c r="Q1890">
        <f t="shared" si="175"/>
        <v>105</v>
      </c>
      <c r="R1890">
        <f t="shared" si="174"/>
        <v>51.63</v>
      </c>
      <c r="S1890" s="12">
        <f t="shared" si="176"/>
        <v>40694.638460648144</v>
      </c>
      <c r="T1890" s="12">
        <f t="shared" si="177"/>
        <v>40724.638460648144</v>
      </c>
      <c r="U1890">
        <f t="shared" si="178"/>
        <v>2011</v>
      </c>
      <c r="V1890" s="18">
        <f t="shared" si="179"/>
        <v>30</v>
      </c>
    </row>
    <row r="1891" spans="1:22" ht="45" x14ac:dyDescent="0.25">
      <c r="A1891">
        <v>725</v>
      </c>
      <c r="B1891" s="3" t="s">
        <v>726</v>
      </c>
      <c r="C1891" s="3" t="s">
        <v>4835</v>
      </c>
      <c r="D1891" s="6">
        <v>20000</v>
      </c>
      <c r="E1891" s="8">
        <v>20070</v>
      </c>
      <c r="F1891" t="s">
        <v>8218</v>
      </c>
      <c r="G1891" t="s">
        <v>8223</v>
      </c>
      <c r="H1891" t="s">
        <v>8245</v>
      </c>
      <c r="I1891">
        <v>1450018912</v>
      </c>
      <c r="J1891">
        <v>1447426912</v>
      </c>
      <c r="K1891" t="b">
        <v>0</v>
      </c>
      <c r="L1891">
        <v>140</v>
      </c>
      <c r="M1891" t="b">
        <v>1</v>
      </c>
      <c r="N1891" t="s">
        <v>8272</v>
      </c>
      <c r="O1891" t="s">
        <v>8320</v>
      </c>
      <c r="P1891" t="s">
        <v>8321</v>
      </c>
      <c r="Q1891">
        <f t="shared" si="175"/>
        <v>100</v>
      </c>
      <c r="R1891">
        <f t="shared" si="174"/>
        <v>143.36000000000001</v>
      </c>
      <c r="S1891" s="12">
        <f t="shared" si="176"/>
        <v>42321.626296296294</v>
      </c>
      <c r="T1891" s="12">
        <f t="shared" si="177"/>
        <v>42351.626296296294</v>
      </c>
      <c r="U1891">
        <f t="shared" si="178"/>
        <v>2015</v>
      </c>
      <c r="V1891" s="18">
        <f t="shared" si="179"/>
        <v>30</v>
      </c>
    </row>
    <row r="1892" spans="1:22" ht="60" x14ac:dyDescent="0.25">
      <c r="A1892">
        <v>726</v>
      </c>
      <c r="B1892" s="3" t="s">
        <v>727</v>
      </c>
      <c r="C1892" s="3" t="s">
        <v>4836</v>
      </c>
      <c r="D1892" s="6">
        <v>2500</v>
      </c>
      <c r="E1892" s="8">
        <v>2535</v>
      </c>
      <c r="F1892" t="s">
        <v>8218</v>
      </c>
      <c r="G1892" t="s">
        <v>8223</v>
      </c>
      <c r="H1892" t="s">
        <v>8245</v>
      </c>
      <c r="I1892">
        <v>1365728487</v>
      </c>
      <c r="J1892">
        <v>1363136487</v>
      </c>
      <c r="K1892" t="b">
        <v>0</v>
      </c>
      <c r="L1892">
        <v>35</v>
      </c>
      <c r="M1892" t="b">
        <v>1</v>
      </c>
      <c r="N1892" t="s">
        <v>8272</v>
      </c>
      <c r="O1892" t="s">
        <v>8320</v>
      </c>
      <c r="P1892" t="s">
        <v>8321</v>
      </c>
      <c r="Q1892">
        <f t="shared" si="175"/>
        <v>101</v>
      </c>
      <c r="R1892">
        <f t="shared" si="174"/>
        <v>72.430000000000007</v>
      </c>
      <c r="S1892" s="12">
        <f t="shared" si="176"/>
        <v>41346.042673611111</v>
      </c>
      <c r="T1892" s="12">
        <f t="shared" si="177"/>
        <v>41376.042673611111</v>
      </c>
      <c r="U1892">
        <f t="shared" si="178"/>
        <v>2013</v>
      </c>
      <c r="V1892" s="18">
        <f t="shared" si="179"/>
        <v>30</v>
      </c>
    </row>
    <row r="1893" spans="1:22" ht="60" x14ac:dyDescent="0.25">
      <c r="A1893">
        <v>727</v>
      </c>
      <c r="B1893" s="3" t="s">
        <v>728</v>
      </c>
      <c r="C1893" s="3" t="s">
        <v>4837</v>
      </c>
      <c r="D1893" s="6">
        <v>3500</v>
      </c>
      <c r="E1893" s="8">
        <v>5443</v>
      </c>
      <c r="F1893" t="s">
        <v>8218</v>
      </c>
      <c r="G1893" t="s">
        <v>8223</v>
      </c>
      <c r="H1893" t="s">
        <v>8245</v>
      </c>
      <c r="I1893">
        <v>1358198400</v>
      </c>
      <c r="J1893">
        <v>1354580949</v>
      </c>
      <c r="K1893" t="b">
        <v>0</v>
      </c>
      <c r="L1893">
        <v>149</v>
      </c>
      <c r="M1893" t="b">
        <v>1</v>
      </c>
      <c r="N1893" t="s">
        <v>8272</v>
      </c>
      <c r="O1893" t="s">
        <v>8320</v>
      </c>
      <c r="P1893" t="s">
        <v>8321</v>
      </c>
      <c r="Q1893">
        <f t="shared" si="175"/>
        <v>156</v>
      </c>
      <c r="R1893">
        <f t="shared" si="174"/>
        <v>36.53</v>
      </c>
      <c r="S1893" s="12">
        <f t="shared" si="176"/>
        <v>41247.020243055551</v>
      </c>
      <c r="T1893" s="12">
        <f t="shared" si="177"/>
        <v>41288.888888888891</v>
      </c>
      <c r="U1893">
        <f t="shared" si="178"/>
        <v>2012</v>
      </c>
      <c r="V1893" s="18">
        <f t="shared" si="179"/>
        <v>41.868645833333332</v>
      </c>
    </row>
    <row r="1894" spans="1:22" ht="45" x14ac:dyDescent="0.25">
      <c r="A1894">
        <v>728</v>
      </c>
      <c r="B1894" s="3" t="s">
        <v>729</v>
      </c>
      <c r="C1894" s="3" t="s">
        <v>4838</v>
      </c>
      <c r="D1894" s="6">
        <v>7500</v>
      </c>
      <c r="E1894" s="8">
        <v>7917.45</v>
      </c>
      <c r="F1894" t="s">
        <v>8218</v>
      </c>
      <c r="G1894" t="s">
        <v>8223</v>
      </c>
      <c r="H1894" t="s">
        <v>8245</v>
      </c>
      <c r="I1894">
        <v>1313957157</v>
      </c>
      <c r="J1894">
        <v>1310069157</v>
      </c>
      <c r="K1894" t="b">
        <v>0</v>
      </c>
      <c r="L1894">
        <v>130</v>
      </c>
      <c r="M1894" t="b">
        <v>1</v>
      </c>
      <c r="N1894" t="s">
        <v>8272</v>
      </c>
      <c r="O1894" t="s">
        <v>8320</v>
      </c>
      <c r="P1894" t="s">
        <v>8321</v>
      </c>
      <c r="Q1894">
        <f t="shared" si="175"/>
        <v>106</v>
      </c>
      <c r="R1894">
        <f t="shared" si="174"/>
        <v>60.9</v>
      </c>
      <c r="S1894" s="12">
        <f t="shared" si="176"/>
        <v>40731.837465277778</v>
      </c>
      <c r="T1894" s="12">
        <f t="shared" si="177"/>
        <v>40776.837465277778</v>
      </c>
      <c r="U1894">
        <f t="shared" si="178"/>
        <v>2011</v>
      </c>
      <c r="V1894" s="18">
        <f t="shared" si="179"/>
        <v>45</v>
      </c>
    </row>
    <row r="1895" spans="1:22" ht="60" x14ac:dyDescent="0.25">
      <c r="A1895">
        <v>729</v>
      </c>
      <c r="B1895" s="3" t="s">
        <v>730</v>
      </c>
      <c r="C1895" s="3" t="s">
        <v>4839</v>
      </c>
      <c r="D1895" s="6">
        <v>4000</v>
      </c>
      <c r="E1895" s="8">
        <v>5226</v>
      </c>
      <c r="F1895" t="s">
        <v>8218</v>
      </c>
      <c r="G1895" t="s">
        <v>8223</v>
      </c>
      <c r="H1895" t="s">
        <v>8245</v>
      </c>
      <c r="I1895">
        <v>1348028861</v>
      </c>
      <c r="J1895">
        <v>1342844861</v>
      </c>
      <c r="K1895" t="b">
        <v>0</v>
      </c>
      <c r="L1895">
        <v>120</v>
      </c>
      <c r="M1895" t="b">
        <v>1</v>
      </c>
      <c r="N1895" t="s">
        <v>8272</v>
      </c>
      <c r="O1895" t="s">
        <v>8320</v>
      </c>
      <c r="P1895" t="s">
        <v>8321</v>
      </c>
      <c r="Q1895">
        <f t="shared" si="175"/>
        <v>131</v>
      </c>
      <c r="R1895">
        <f t="shared" si="174"/>
        <v>43.55</v>
      </c>
      <c r="S1895" s="12">
        <f t="shared" si="176"/>
        <v>41111.185891203706</v>
      </c>
      <c r="T1895" s="12">
        <f t="shared" si="177"/>
        <v>41171.185891203706</v>
      </c>
      <c r="U1895">
        <f t="shared" si="178"/>
        <v>2012</v>
      </c>
      <c r="V1895" s="18">
        <f t="shared" si="179"/>
        <v>60</v>
      </c>
    </row>
    <row r="1896" spans="1:22" ht="30" x14ac:dyDescent="0.25">
      <c r="A1896">
        <v>730</v>
      </c>
      <c r="B1896" s="3" t="s">
        <v>731</v>
      </c>
      <c r="C1896" s="3" t="s">
        <v>4840</v>
      </c>
      <c r="D1896" s="6">
        <v>20000</v>
      </c>
      <c r="E1896" s="8">
        <v>26438</v>
      </c>
      <c r="F1896" t="s">
        <v>8218</v>
      </c>
      <c r="G1896" t="s">
        <v>8223</v>
      </c>
      <c r="H1896" t="s">
        <v>8245</v>
      </c>
      <c r="I1896">
        <v>1323280391</v>
      </c>
      <c r="J1896">
        <v>1320688391</v>
      </c>
      <c r="K1896" t="b">
        <v>0</v>
      </c>
      <c r="L1896">
        <v>265</v>
      </c>
      <c r="M1896" t="b">
        <v>1</v>
      </c>
      <c r="N1896" t="s">
        <v>8272</v>
      </c>
      <c r="O1896" t="s">
        <v>8320</v>
      </c>
      <c r="P1896" t="s">
        <v>8321</v>
      </c>
      <c r="Q1896">
        <f t="shared" si="175"/>
        <v>132</v>
      </c>
      <c r="R1896">
        <f t="shared" si="174"/>
        <v>99.77</v>
      </c>
      <c r="S1896" s="12">
        <f t="shared" si="176"/>
        <v>40854.745266203703</v>
      </c>
      <c r="T1896" s="12">
        <f t="shared" si="177"/>
        <v>40884.745266203703</v>
      </c>
      <c r="U1896">
        <f t="shared" si="178"/>
        <v>2011</v>
      </c>
      <c r="V1896" s="18">
        <f t="shared" si="179"/>
        <v>30</v>
      </c>
    </row>
    <row r="1897" spans="1:22" ht="45" x14ac:dyDescent="0.25">
      <c r="A1897">
        <v>731</v>
      </c>
      <c r="B1897" s="3" t="s">
        <v>732</v>
      </c>
      <c r="C1897" s="3" t="s">
        <v>4841</v>
      </c>
      <c r="D1897" s="6">
        <v>5000</v>
      </c>
      <c r="E1897" s="8">
        <v>6300</v>
      </c>
      <c r="F1897" t="s">
        <v>8218</v>
      </c>
      <c r="G1897" t="s">
        <v>8223</v>
      </c>
      <c r="H1897" t="s">
        <v>8245</v>
      </c>
      <c r="I1897">
        <v>1327212000</v>
      </c>
      <c r="J1897">
        <v>1322852747</v>
      </c>
      <c r="K1897" t="b">
        <v>0</v>
      </c>
      <c r="L1897">
        <v>71</v>
      </c>
      <c r="M1897" t="b">
        <v>1</v>
      </c>
      <c r="N1897" t="s">
        <v>8272</v>
      </c>
      <c r="O1897" t="s">
        <v>8320</v>
      </c>
      <c r="P1897" t="s">
        <v>8321</v>
      </c>
      <c r="Q1897">
        <f t="shared" si="175"/>
        <v>126</v>
      </c>
      <c r="R1897">
        <f t="shared" si="174"/>
        <v>88.73</v>
      </c>
      <c r="S1897" s="12">
        <f t="shared" si="176"/>
        <v>40879.795682870368</v>
      </c>
      <c r="T1897" s="12">
        <f t="shared" si="177"/>
        <v>40930.25</v>
      </c>
      <c r="U1897">
        <f t="shared" si="178"/>
        <v>2011</v>
      </c>
      <c r="V1897" s="18">
        <f t="shared" si="179"/>
        <v>50.454317129629629</v>
      </c>
    </row>
    <row r="1898" spans="1:22" ht="60" x14ac:dyDescent="0.25">
      <c r="A1898">
        <v>732</v>
      </c>
      <c r="B1898" s="3" t="s">
        <v>733</v>
      </c>
      <c r="C1898" s="3" t="s">
        <v>4842</v>
      </c>
      <c r="D1898" s="6">
        <v>40</v>
      </c>
      <c r="E1898" s="8">
        <v>64</v>
      </c>
      <c r="F1898" t="s">
        <v>8218</v>
      </c>
      <c r="G1898" t="s">
        <v>8224</v>
      </c>
      <c r="H1898" t="s">
        <v>8246</v>
      </c>
      <c r="I1898">
        <v>1380449461</v>
      </c>
      <c r="J1898">
        <v>1375265461</v>
      </c>
      <c r="K1898" t="b">
        <v>0</v>
      </c>
      <c r="L1898">
        <v>13</v>
      </c>
      <c r="M1898" t="b">
        <v>1</v>
      </c>
      <c r="N1898" t="s">
        <v>8272</v>
      </c>
      <c r="O1898" t="s">
        <v>8320</v>
      </c>
      <c r="P1898" t="s">
        <v>8321</v>
      </c>
      <c r="Q1898">
        <f t="shared" si="175"/>
        <v>160</v>
      </c>
      <c r="R1898">
        <f t="shared" si="174"/>
        <v>4.92</v>
      </c>
      <c r="S1898" s="12">
        <f t="shared" si="176"/>
        <v>41486.424317129626</v>
      </c>
      <c r="T1898" s="12">
        <f t="shared" si="177"/>
        <v>41546.424317129626</v>
      </c>
      <c r="U1898">
        <f t="shared" si="178"/>
        <v>2013</v>
      </c>
      <c r="V1898" s="18">
        <f t="shared" si="179"/>
        <v>60</v>
      </c>
    </row>
    <row r="1899" spans="1:22" ht="60" x14ac:dyDescent="0.25">
      <c r="A1899">
        <v>733</v>
      </c>
      <c r="B1899" s="3" t="s">
        <v>734</v>
      </c>
      <c r="C1899" s="3" t="s">
        <v>4843</v>
      </c>
      <c r="D1899" s="6">
        <v>2500</v>
      </c>
      <c r="E1899" s="8">
        <v>3012</v>
      </c>
      <c r="F1899" t="s">
        <v>8218</v>
      </c>
      <c r="G1899" t="s">
        <v>8224</v>
      </c>
      <c r="H1899" t="s">
        <v>8246</v>
      </c>
      <c r="I1899">
        <v>1387533892</v>
      </c>
      <c r="J1899">
        <v>1384941892</v>
      </c>
      <c r="K1899" t="b">
        <v>0</v>
      </c>
      <c r="L1899">
        <v>169</v>
      </c>
      <c r="M1899" t="b">
        <v>1</v>
      </c>
      <c r="N1899" t="s">
        <v>8272</v>
      </c>
      <c r="O1899" t="s">
        <v>8320</v>
      </c>
      <c r="P1899" t="s">
        <v>8321</v>
      </c>
      <c r="Q1899">
        <f t="shared" si="175"/>
        <v>120</v>
      </c>
      <c r="R1899">
        <f t="shared" si="174"/>
        <v>17.82</v>
      </c>
      <c r="S1899" s="12">
        <f t="shared" si="176"/>
        <v>41598.420046296298</v>
      </c>
      <c r="T1899" s="12">
        <f t="shared" si="177"/>
        <v>41628.420046296298</v>
      </c>
      <c r="U1899">
        <f t="shared" si="178"/>
        <v>2013</v>
      </c>
      <c r="V1899" s="18">
        <f t="shared" si="179"/>
        <v>30</v>
      </c>
    </row>
    <row r="1900" spans="1:22" ht="45" x14ac:dyDescent="0.25">
      <c r="A1900">
        <v>734</v>
      </c>
      <c r="B1900" s="3" t="s">
        <v>735</v>
      </c>
      <c r="C1900" s="3" t="s">
        <v>4844</v>
      </c>
      <c r="D1900" s="6">
        <v>8500</v>
      </c>
      <c r="E1900" s="8">
        <v>10670</v>
      </c>
      <c r="F1900" t="s">
        <v>8218</v>
      </c>
      <c r="G1900" t="s">
        <v>8228</v>
      </c>
      <c r="H1900" t="s">
        <v>8250</v>
      </c>
      <c r="I1900">
        <v>1431147600</v>
      </c>
      <c r="J1900">
        <v>1428465420</v>
      </c>
      <c r="K1900" t="b">
        <v>0</v>
      </c>
      <c r="L1900">
        <v>57</v>
      </c>
      <c r="M1900" t="b">
        <v>1</v>
      </c>
      <c r="N1900" t="s">
        <v>8272</v>
      </c>
      <c r="O1900" t="s">
        <v>8320</v>
      </c>
      <c r="P1900" t="s">
        <v>8321</v>
      </c>
      <c r="Q1900">
        <f t="shared" si="175"/>
        <v>126</v>
      </c>
      <c r="R1900">
        <f t="shared" si="174"/>
        <v>187.19</v>
      </c>
      <c r="S1900" s="12">
        <f t="shared" si="176"/>
        <v>42102.164583333331</v>
      </c>
      <c r="T1900" s="12">
        <f t="shared" si="177"/>
        <v>42133.208333333328</v>
      </c>
      <c r="U1900">
        <f t="shared" si="178"/>
        <v>2015</v>
      </c>
      <c r="V1900" s="18">
        <f t="shared" si="179"/>
        <v>31.043749999999999</v>
      </c>
    </row>
    <row r="1901" spans="1:22" ht="45" x14ac:dyDescent="0.25">
      <c r="A1901">
        <v>735</v>
      </c>
      <c r="B1901" s="3" t="s">
        <v>736</v>
      </c>
      <c r="C1901" s="3" t="s">
        <v>4845</v>
      </c>
      <c r="D1901" s="6">
        <v>47000</v>
      </c>
      <c r="E1901" s="8">
        <v>53771</v>
      </c>
      <c r="F1901" t="s">
        <v>8218</v>
      </c>
      <c r="G1901" t="s">
        <v>8223</v>
      </c>
      <c r="H1901" t="s">
        <v>8245</v>
      </c>
      <c r="I1901">
        <v>1417653540</v>
      </c>
      <c r="J1901">
        <v>1414975346</v>
      </c>
      <c r="K1901" t="b">
        <v>0</v>
      </c>
      <c r="L1901">
        <v>229</v>
      </c>
      <c r="M1901" t="b">
        <v>1</v>
      </c>
      <c r="N1901" t="s">
        <v>8272</v>
      </c>
      <c r="O1901" t="s">
        <v>8320</v>
      </c>
      <c r="P1901" t="s">
        <v>8321</v>
      </c>
      <c r="Q1901">
        <f t="shared" si="175"/>
        <v>114</v>
      </c>
      <c r="R1901">
        <f t="shared" si="174"/>
        <v>234.81</v>
      </c>
      <c r="S1901" s="12">
        <f t="shared" si="176"/>
        <v>41946.029467592591</v>
      </c>
      <c r="T1901" s="12">
        <f t="shared" si="177"/>
        <v>41977.027083333334</v>
      </c>
      <c r="U1901">
        <f t="shared" si="178"/>
        <v>2014</v>
      </c>
      <c r="V1901" s="18">
        <f t="shared" si="179"/>
        <v>30.997615740740741</v>
      </c>
    </row>
    <row r="1902" spans="1:22" ht="60" x14ac:dyDescent="0.25">
      <c r="A1902">
        <v>736</v>
      </c>
      <c r="B1902" s="3" t="s">
        <v>737</v>
      </c>
      <c r="C1902" s="3" t="s">
        <v>4846</v>
      </c>
      <c r="D1902" s="6">
        <v>3600</v>
      </c>
      <c r="E1902" s="8">
        <v>11345</v>
      </c>
      <c r="F1902" t="s">
        <v>8218</v>
      </c>
      <c r="G1902" t="s">
        <v>8223</v>
      </c>
      <c r="H1902" t="s">
        <v>8245</v>
      </c>
      <c r="I1902">
        <v>1385009940</v>
      </c>
      <c r="J1902">
        <v>1383327440</v>
      </c>
      <c r="K1902" t="b">
        <v>0</v>
      </c>
      <c r="L1902">
        <v>108</v>
      </c>
      <c r="M1902" t="b">
        <v>1</v>
      </c>
      <c r="N1902" t="s">
        <v>8272</v>
      </c>
      <c r="O1902" t="s">
        <v>8320</v>
      </c>
      <c r="P1902" t="s">
        <v>8321</v>
      </c>
      <c r="Q1902">
        <f t="shared" si="175"/>
        <v>315</v>
      </c>
      <c r="R1902">
        <f t="shared" si="174"/>
        <v>105.05</v>
      </c>
      <c r="S1902" s="12">
        <f t="shared" si="176"/>
        <v>41579.734259259261</v>
      </c>
      <c r="T1902" s="12">
        <f t="shared" si="177"/>
        <v>41599.207638888889</v>
      </c>
      <c r="U1902">
        <f t="shared" si="178"/>
        <v>2013</v>
      </c>
      <c r="V1902" s="18">
        <f t="shared" si="179"/>
        <v>19.47337962962963</v>
      </c>
    </row>
    <row r="1903" spans="1:22" ht="60" x14ac:dyDescent="0.25">
      <c r="A1903">
        <v>737</v>
      </c>
      <c r="B1903" s="3" t="s">
        <v>738</v>
      </c>
      <c r="C1903" s="3" t="s">
        <v>4847</v>
      </c>
      <c r="D1903" s="6">
        <v>5000</v>
      </c>
      <c r="E1903" s="8">
        <v>6120</v>
      </c>
      <c r="F1903" t="s">
        <v>8218</v>
      </c>
      <c r="G1903" t="s">
        <v>8223</v>
      </c>
      <c r="H1903" t="s">
        <v>8245</v>
      </c>
      <c r="I1903">
        <v>1392408000</v>
      </c>
      <c r="J1903">
        <v>1390890987</v>
      </c>
      <c r="K1903" t="b">
        <v>0</v>
      </c>
      <c r="L1903">
        <v>108</v>
      </c>
      <c r="M1903" t="b">
        <v>1</v>
      </c>
      <c r="N1903" t="s">
        <v>8272</v>
      </c>
      <c r="O1903" t="s">
        <v>8320</v>
      </c>
      <c r="P1903" t="s">
        <v>8321</v>
      </c>
      <c r="Q1903">
        <f t="shared" si="175"/>
        <v>122</v>
      </c>
      <c r="R1903">
        <f t="shared" si="174"/>
        <v>56.67</v>
      </c>
      <c r="S1903" s="12">
        <f t="shared" si="176"/>
        <v>41667.275312500002</v>
      </c>
      <c r="T1903" s="12">
        <f t="shared" si="177"/>
        <v>41684.833333333336</v>
      </c>
      <c r="U1903">
        <f t="shared" si="178"/>
        <v>2014</v>
      </c>
      <c r="V1903" s="18">
        <f t="shared" si="179"/>
        <v>17.558020833333334</v>
      </c>
    </row>
    <row r="1904" spans="1:22" ht="30" x14ac:dyDescent="0.25">
      <c r="A1904">
        <v>738</v>
      </c>
      <c r="B1904" s="3" t="s">
        <v>739</v>
      </c>
      <c r="C1904" s="3" t="s">
        <v>4848</v>
      </c>
      <c r="D1904" s="6">
        <v>1500</v>
      </c>
      <c r="E1904" s="8">
        <v>1601</v>
      </c>
      <c r="F1904" t="s">
        <v>8218</v>
      </c>
      <c r="G1904" t="s">
        <v>8223</v>
      </c>
      <c r="H1904" t="s">
        <v>8245</v>
      </c>
      <c r="I1904">
        <v>1417409940</v>
      </c>
      <c r="J1904">
        <v>1414765794</v>
      </c>
      <c r="K1904" t="b">
        <v>0</v>
      </c>
      <c r="L1904">
        <v>41</v>
      </c>
      <c r="M1904" t="b">
        <v>1</v>
      </c>
      <c r="N1904" t="s">
        <v>8272</v>
      </c>
      <c r="O1904" t="s">
        <v>8320</v>
      </c>
      <c r="P1904" t="s">
        <v>8321</v>
      </c>
      <c r="Q1904">
        <f t="shared" si="175"/>
        <v>107</v>
      </c>
      <c r="R1904">
        <f t="shared" si="174"/>
        <v>39.049999999999997</v>
      </c>
      <c r="S1904" s="12">
        <f t="shared" si="176"/>
        <v>41943.604097222218</v>
      </c>
      <c r="T1904" s="12">
        <f t="shared" si="177"/>
        <v>41974.207638888889</v>
      </c>
      <c r="U1904">
        <f t="shared" si="178"/>
        <v>2014</v>
      </c>
      <c r="V1904" s="18">
        <f t="shared" si="179"/>
        <v>30.603541666666668</v>
      </c>
    </row>
    <row r="1905" spans="1:22" ht="60" x14ac:dyDescent="0.25">
      <c r="A1905">
        <v>739</v>
      </c>
      <c r="B1905" s="3" t="s">
        <v>740</v>
      </c>
      <c r="C1905" s="3" t="s">
        <v>4849</v>
      </c>
      <c r="D1905" s="6">
        <v>6000</v>
      </c>
      <c r="E1905" s="8">
        <v>9500</v>
      </c>
      <c r="F1905" t="s">
        <v>8218</v>
      </c>
      <c r="G1905" t="s">
        <v>8223</v>
      </c>
      <c r="H1905" t="s">
        <v>8245</v>
      </c>
      <c r="I1905">
        <v>1407758629</v>
      </c>
      <c r="J1905">
        <v>1404907429</v>
      </c>
      <c r="K1905" t="b">
        <v>0</v>
      </c>
      <c r="L1905">
        <v>139</v>
      </c>
      <c r="M1905" t="b">
        <v>1</v>
      </c>
      <c r="N1905" t="s">
        <v>8272</v>
      </c>
      <c r="O1905" t="s">
        <v>8320</v>
      </c>
      <c r="P1905" t="s">
        <v>8321</v>
      </c>
      <c r="Q1905">
        <f t="shared" si="175"/>
        <v>158</v>
      </c>
      <c r="R1905">
        <f t="shared" si="174"/>
        <v>68.349999999999994</v>
      </c>
      <c r="S1905" s="12">
        <f t="shared" si="176"/>
        <v>41829.502650462964</v>
      </c>
      <c r="T1905" s="12">
        <f t="shared" si="177"/>
        <v>41862.502650462964</v>
      </c>
      <c r="U1905">
        <f t="shared" si="178"/>
        <v>2014</v>
      </c>
      <c r="V1905" s="18">
        <f t="shared" si="179"/>
        <v>33</v>
      </c>
    </row>
    <row r="1906" spans="1:22" ht="60" x14ac:dyDescent="0.25">
      <c r="A1906">
        <v>740</v>
      </c>
      <c r="B1906" s="3" t="s">
        <v>741</v>
      </c>
      <c r="C1906" s="3" t="s">
        <v>4850</v>
      </c>
      <c r="D1906" s="6">
        <v>3000</v>
      </c>
      <c r="E1906" s="8">
        <v>3222</v>
      </c>
      <c r="F1906" t="s">
        <v>8218</v>
      </c>
      <c r="G1906" t="s">
        <v>8223</v>
      </c>
      <c r="H1906" t="s">
        <v>8245</v>
      </c>
      <c r="I1906">
        <v>1434857482</v>
      </c>
      <c r="J1906">
        <v>1433647882</v>
      </c>
      <c r="K1906" t="b">
        <v>0</v>
      </c>
      <c r="L1906">
        <v>19</v>
      </c>
      <c r="M1906" t="b">
        <v>1</v>
      </c>
      <c r="N1906" t="s">
        <v>8272</v>
      </c>
      <c r="O1906" t="s">
        <v>8320</v>
      </c>
      <c r="P1906" t="s">
        <v>8321</v>
      </c>
      <c r="Q1906">
        <f t="shared" si="175"/>
        <v>107</v>
      </c>
      <c r="R1906">
        <f t="shared" si="174"/>
        <v>169.58</v>
      </c>
      <c r="S1906" s="12">
        <f t="shared" si="176"/>
        <v>42162.146782407406</v>
      </c>
      <c r="T1906" s="12">
        <f t="shared" si="177"/>
        <v>42176.146782407406</v>
      </c>
      <c r="U1906">
        <f t="shared" si="178"/>
        <v>2015</v>
      </c>
      <c r="V1906" s="18">
        <f t="shared" si="179"/>
        <v>14</v>
      </c>
    </row>
    <row r="1907" spans="1:22" ht="30" x14ac:dyDescent="0.25">
      <c r="A1907">
        <v>741</v>
      </c>
      <c r="B1907" s="3" t="s">
        <v>742</v>
      </c>
      <c r="C1907" s="3" t="s">
        <v>4851</v>
      </c>
      <c r="D1907" s="6">
        <v>13000</v>
      </c>
      <c r="E1907" s="8">
        <v>13293.8</v>
      </c>
      <c r="F1907" t="s">
        <v>8218</v>
      </c>
      <c r="G1907" t="s">
        <v>8223</v>
      </c>
      <c r="H1907" t="s">
        <v>8245</v>
      </c>
      <c r="I1907">
        <v>1370964806</v>
      </c>
      <c r="J1907">
        <v>1367940806</v>
      </c>
      <c r="K1907" t="b">
        <v>0</v>
      </c>
      <c r="L1907">
        <v>94</v>
      </c>
      <c r="M1907" t="b">
        <v>1</v>
      </c>
      <c r="N1907" t="s">
        <v>8272</v>
      </c>
      <c r="O1907" t="s">
        <v>8320</v>
      </c>
      <c r="P1907" t="s">
        <v>8321</v>
      </c>
      <c r="Q1907">
        <f t="shared" si="175"/>
        <v>102</v>
      </c>
      <c r="R1907">
        <f t="shared" si="174"/>
        <v>141.41999999999999</v>
      </c>
      <c r="S1907" s="12">
        <f t="shared" si="176"/>
        <v>41401.648217592592</v>
      </c>
      <c r="T1907" s="12">
        <f t="shared" si="177"/>
        <v>41436.648217592592</v>
      </c>
      <c r="U1907">
        <f t="shared" si="178"/>
        <v>2013</v>
      </c>
      <c r="V1907" s="18">
        <f t="shared" si="179"/>
        <v>35</v>
      </c>
    </row>
    <row r="1908" spans="1:22" ht="60" x14ac:dyDescent="0.25">
      <c r="A1908">
        <v>742</v>
      </c>
      <c r="B1908" s="3" t="s">
        <v>743</v>
      </c>
      <c r="C1908" s="3" t="s">
        <v>4852</v>
      </c>
      <c r="D1908" s="6">
        <v>1400</v>
      </c>
      <c r="E1908" s="8">
        <v>1550</v>
      </c>
      <c r="F1908" t="s">
        <v>8218</v>
      </c>
      <c r="G1908" t="s">
        <v>8223</v>
      </c>
      <c r="H1908" t="s">
        <v>8245</v>
      </c>
      <c r="I1908">
        <v>1395435712</v>
      </c>
      <c r="J1908">
        <v>1392847312</v>
      </c>
      <c r="K1908" t="b">
        <v>0</v>
      </c>
      <c r="L1908">
        <v>23</v>
      </c>
      <c r="M1908" t="b">
        <v>1</v>
      </c>
      <c r="N1908" t="s">
        <v>8272</v>
      </c>
      <c r="O1908" t="s">
        <v>8320</v>
      </c>
      <c r="P1908" t="s">
        <v>8321</v>
      </c>
      <c r="Q1908">
        <f t="shared" si="175"/>
        <v>111</v>
      </c>
      <c r="R1908">
        <f t="shared" si="174"/>
        <v>67.39</v>
      </c>
      <c r="S1908" s="12">
        <f t="shared" si="176"/>
        <v>41689.917962962965</v>
      </c>
      <c r="T1908" s="12">
        <f t="shared" si="177"/>
        <v>41719.876296296294</v>
      </c>
      <c r="U1908">
        <f t="shared" si="178"/>
        <v>2014</v>
      </c>
      <c r="V1908" s="18">
        <f t="shared" si="179"/>
        <v>29.958333333333332</v>
      </c>
    </row>
    <row r="1909" spans="1:22" ht="60" x14ac:dyDescent="0.25">
      <c r="A1909">
        <v>743</v>
      </c>
      <c r="B1909" s="3" t="s">
        <v>744</v>
      </c>
      <c r="C1909" s="3" t="s">
        <v>4853</v>
      </c>
      <c r="D1909" s="6">
        <v>550</v>
      </c>
      <c r="E1909" s="8">
        <v>814</v>
      </c>
      <c r="F1909" t="s">
        <v>8218</v>
      </c>
      <c r="G1909" t="s">
        <v>8223</v>
      </c>
      <c r="H1909" t="s">
        <v>8245</v>
      </c>
      <c r="I1909">
        <v>1334610000</v>
      </c>
      <c r="J1909">
        <v>1332435685</v>
      </c>
      <c r="K1909" t="b">
        <v>0</v>
      </c>
      <c r="L1909">
        <v>15</v>
      </c>
      <c r="M1909" t="b">
        <v>1</v>
      </c>
      <c r="N1909" t="s">
        <v>8272</v>
      </c>
      <c r="O1909" t="s">
        <v>8320</v>
      </c>
      <c r="P1909" t="s">
        <v>8321</v>
      </c>
      <c r="Q1909">
        <f t="shared" si="175"/>
        <v>148</v>
      </c>
      <c r="R1909">
        <f t="shared" si="174"/>
        <v>54.27</v>
      </c>
      <c r="S1909" s="12">
        <f t="shared" si="176"/>
        <v>40990.709317129629</v>
      </c>
      <c r="T1909" s="12">
        <f t="shared" si="177"/>
        <v>41015.875</v>
      </c>
      <c r="U1909">
        <f t="shared" si="178"/>
        <v>2012</v>
      </c>
      <c r="V1909" s="18">
        <f t="shared" si="179"/>
        <v>25.165682870370372</v>
      </c>
    </row>
    <row r="1910" spans="1:22" ht="45" x14ac:dyDescent="0.25">
      <c r="A1910">
        <v>744</v>
      </c>
      <c r="B1910" s="3" t="s">
        <v>745</v>
      </c>
      <c r="C1910" s="3" t="s">
        <v>4854</v>
      </c>
      <c r="D1910" s="6">
        <v>5000</v>
      </c>
      <c r="E1910" s="8">
        <v>5116</v>
      </c>
      <c r="F1910" t="s">
        <v>8218</v>
      </c>
      <c r="G1910" t="s">
        <v>8223</v>
      </c>
      <c r="H1910" t="s">
        <v>8245</v>
      </c>
      <c r="I1910">
        <v>1355439503</v>
      </c>
      <c r="J1910">
        <v>1352847503</v>
      </c>
      <c r="K1910" t="b">
        <v>0</v>
      </c>
      <c r="L1910">
        <v>62</v>
      </c>
      <c r="M1910" t="b">
        <v>1</v>
      </c>
      <c r="N1910" t="s">
        <v>8272</v>
      </c>
      <c r="O1910" t="s">
        <v>8320</v>
      </c>
      <c r="P1910" t="s">
        <v>8321</v>
      </c>
      <c r="Q1910">
        <f t="shared" si="175"/>
        <v>102</v>
      </c>
      <c r="R1910">
        <f t="shared" si="174"/>
        <v>82.52</v>
      </c>
      <c r="S1910" s="12">
        <f t="shared" si="176"/>
        <v>41226.95721064815</v>
      </c>
      <c r="T1910" s="12">
        <f t="shared" si="177"/>
        <v>41256.95721064815</v>
      </c>
      <c r="U1910">
        <f t="shared" si="178"/>
        <v>2012</v>
      </c>
      <c r="V1910" s="18">
        <f t="shared" si="179"/>
        <v>30</v>
      </c>
    </row>
    <row r="1911" spans="1:22" ht="60" x14ac:dyDescent="0.25">
      <c r="A1911">
        <v>745</v>
      </c>
      <c r="B1911" s="3" t="s">
        <v>746</v>
      </c>
      <c r="C1911" s="3" t="s">
        <v>4855</v>
      </c>
      <c r="D1911" s="6">
        <v>2220</v>
      </c>
      <c r="E1911" s="8">
        <v>3976</v>
      </c>
      <c r="F1911" t="s">
        <v>8218</v>
      </c>
      <c r="G1911" t="s">
        <v>8223</v>
      </c>
      <c r="H1911" t="s">
        <v>8245</v>
      </c>
      <c r="I1911">
        <v>1367588645</v>
      </c>
      <c r="J1911">
        <v>1364996645</v>
      </c>
      <c r="K1911" t="b">
        <v>0</v>
      </c>
      <c r="L1911">
        <v>74</v>
      </c>
      <c r="M1911" t="b">
        <v>1</v>
      </c>
      <c r="N1911" t="s">
        <v>8272</v>
      </c>
      <c r="O1911" t="s">
        <v>8320</v>
      </c>
      <c r="P1911" t="s">
        <v>8321</v>
      </c>
      <c r="Q1911">
        <f t="shared" si="175"/>
        <v>179</v>
      </c>
      <c r="R1911">
        <f t="shared" si="174"/>
        <v>53.73</v>
      </c>
      <c r="S1911" s="12">
        <f t="shared" si="176"/>
        <v>41367.572280092594</v>
      </c>
      <c r="T1911" s="12">
        <f t="shared" si="177"/>
        <v>41397.572280092594</v>
      </c>
      <c r="U1911">
        <f t="shared" si="178"/>
        <v>2013</v>
      </c>
      <c r="V1911" s="18">
        <f t="shared" si="179"/>
        <v>30</v>
      </c>
    </row>
    <row r="1912" spans="1:22" ht="30" x14ac:dyDescent="0.25">
      <c r="A1912">
        <v>746</v>
      </c>
      <c r="B1912" s="3" t="s">
        <v>747</v>
      </c>
      <c r="C1912" s="3" t="s">
        <v>4856</v>
      </c>
      <c r="D1912" s="6">
        <v>2987</v>
      </c>
      <c r="E1912" s="8">
        <v>3318</v>
      </c>
      <c r="F1912" t="s">
        <v>8218</v>
      </c>
      <c r="G1912" t="s">
        <v>8223</v>
      </c>
      <c r="H1912" t="s">
        <v>8245</v>
      </c>
      <c r="I1912">
        <v>1348372740</v>
      </c>
      <c r="J1912">
        <v>1346806909</v>
      </c>
      <c r="K1912" t="b">
        <v>0</v>
      </c>
      <c r="L1912">
        <v>97</v>
      </c>
      <c r="M1912" t="b">
        <v>1</v>
      </c>
      <c r="N1912" t="s">
        <v>8272</v>
      </c>
      <c r="O1912" t="s">
        <v>8320</v>
      </c>
      <c r="P1912" t="s">
        <v>8321</v>
      </c>
      <c r="Q1912">
        <f t="shared" si="175"/>
        <v>111</v>
      </c>
      <c r="R1912">
        <f t="shared" si="174"/>
        <v>34.21</v>
      </c>
      <c r="S1912" s="12">
        <f t="shared" si="176"/>
        <v>41157.042928240742</v>
      </c>
      <c r="T1912" s="12">
        <f t="shared" si="177"/>
        <v>41175.165972222225</v>
      </c>
      <c r="U1912">
        <f t="shared" si="178"/>
        <v>2012</v>
      </c>
      <c r="V1912" s="18">
        <f t="shared" si="179"/>
        <v>18.123043981481484</v>
      </c>
    </row>
    <row r="1913" spans="1:22" ht="60" x14ac:dyDescent="0.25">
      <c r="A1913">
        <v>747</v>
      </c>
      <c r="B1913" s="3" t="s">
        <v>748</v>
      </c>
      <c r="C1913" s="3" t="s">
        <v>4857</v>
      </c>
      <c r="D1913" s="6">
        <v>7000</v>
      </c>
      <c r="E1913" s="8">
        <v>7003</v>
      </c>
      <c r="F1913" t="s">
        <v>8218</v>
      </c>
      <c r="G1913" t="s">
        <v>8232</v>
      </c>
      <c r="H1913" t="s">
        <v>8248</v>
      </c>
      <c r="I1913">
        <v>1421319240</v>
      </c>
      <c r="J1913">
        <v>1418649019</v>
      </c>
      <c r="K1913" t="b">
        <v>0</v>
      </c>
      <c r="L1913">
        <v>55</v>
      </c>
      <c r="M1913" t="b">
        <v>1</v>
      </c>
      <c r="N1913" t="s">
        <v>8272</v>
      </c>
      <c r="O1913" t="s">
        <v>8320</v>
      </c>
      <c r="P1913" t="s">
        <v>8321</v>
      </c>
      <c r="Q1913">
        <f t="shared" si="175"/>
        <v>100</v>
      </c>
      <c r="R1913">
        <f t="shared" si="174"/>
        <v>127.33</v>
      </c>
      <c r="S1913" s="12">
        <f t="shared" si="176"/>
        <v>41988.548831018517</v>
      </c>
      <c r="T1913" s="12">
        <f t="shared" si="177"/>
        <v>42019.454166666663</v>
      </c>
      <c r="U1913">
        <f t="shared" si="178"/>
        <v>2014</v>
      </c>
      <c r="V1913" s="18">
        <f t="shared" si="179"/>
        <v>30.905335648148149</v>
      </c>
    </row>
    <row r="1914" spans="1:22" ht="45" x14ac:dyDescent="0.25">
      <c r="A1914">
        <v>748</v>
      </c>
      <c r="B1914" s="3" t="s">
        <v>749</v>
      </c>
      <c r="C1914" s="3" t="s">
        <v>4858</v>
      </c>
      <c r="D1914" s="6">
        <v>2000</v>
      </c>
      <c r="E1914" s="8">
        <v>2005</v>
      </c>
      <c r="F1914" t="s">
        <v>8218</v>
      </c>
      <c r="G1914" t="s">
        <v>8223</v>
      </c>
      <c r="H1914" t="s">
        <v>8245</v>
      </c>
      <c r="I1914">
        <v>1407701966</v>
      </c>
      <c r="J1914">
        <v>1405109966</v>
      </c>
      <c r="K1914" t="b">
        <v>0</v>
      </c>
      <c r="L1914">
        <v>44</v>
      </c>
      <c r="M1914" t="b">
        <v>1</v>
      </c>
      <c r="N1914" t="s">
        <v>8272</v>
      </c>
      <c r="O1914" t="s">
        <v>8320</v>
      </c>
      <c r="P1914" t="s">
        <v>8321</v>
      </c>
      <c r="Q1914">
        <f t="shared" si="175"/>
        <v>100</v>
      </c>
      <c r="R1914">
        <f t="shared" si="174"/>
        <v>45.57</v>
      </c>
      <c r="S1914" s="12">
        <f t="shared" si="176"/>
        <v>41831.846828703703</v>
      </c>
      <c r="T1914" s="12">
        <f t="shared" si="177"/>
        <v>41861.846828703703</v>
      </c>
      <c r="U1914">
        <f t="shared" si="178"/>
        <v>2014</v>
      </c>
      <c r="V1914" s="18">
        <f t="shared" si="179"/>
        <v>30</v>
      </c>
    </row>
    <row r="1915" spans="1:22" ht="60" x14ac:dyDescent="0.25">
      <c r="A1915">
        <v>749</v>
      </c>
      <c r="B1915" s="3" t="s">
        <v>750</v>
      </c>
      <c r="C1915" s="3" t="s">
        <v>4859</v>
      </c>
      <c r="D1915" s="6">
        <v>10000</v>
      </c>
      <c r="E1915" s="8">
        <v>10556</v>
      </c>
      <c r="F1915" t="s">
        <v>8218</v>
      </c>
      <c r="G1915" t="s">
        <v>8223</v>
      </c>
      <c r="H1915" t="s">
        <v>8245</v>
      </c>
      <c r="I1915">
        <v>1485642930</v>
      </c>
      <c r="J1915">
        <v>1483050930</v>
      </c>
      <c r="K1915" t="b">
        <v>0</v>
      </c>
      <c r="L1915">
        <v>110</v>
      </c>
      <c r="M1915" t="b">
        <v>1</v>
      </c>
      <c r="N1915" t="s">
        <v>8272</v>
      </c>
      <c r="O1915" t="s">
        <v>8320</v>
      </c>
      <c r="P1915" t="s">
        <v>8321</v>
      </c>
      <c r="Q1915">
        <f t="shared" si="175"/>
        <v>106</v>
      </c>
      <c r="R1915">
        <f t="shared" si="174"/>
        <v>95.96</v>
      </c>
      <c r="S1915" s="12">
        <f t="shared" si="176"/>
        <v>42733.94131944445</v>
      </c>
      <c r="T1915" s="12">
        <f t="shared" si="177"/>
        <v>42763.94131944445</v>
      </c>
      <c r="U1915">
        <f t="shared" si="178"/>
        <v>2016</v>
      </c>
      <c r="V1915" s="18">
        <f t="shared" si="179"/>
        <v>30</v>
      </c>
    </row>
    <row r="1916" spans="1:22" ht="60" x14ac:dyDescent="0.25">
      <c r="A1916">
        <v>750</v>
      </c>
      <c r="B1916" s="3" t="s">
        <v>751</v>
      </c>
      <c r="C1916" s="3" t="s">
        <v>4860</v>
      </c>
      <c r="D1916" s="6">
        <v>4444</v>
      </c>
      <c r="E1916" s="8">
        <v>4559</v>
      </c>
      <c r="F1916" t="s">
        <v>8218</v>
      </c>
      <c r="G1916" t="s">
        <v>8223</v>
      </c>
      <c r="H1916" t="s">
        <v>8245</v>
      </c>
      <c r="I1916">
        <v>1361739872</v>
      </c>
      <c r="J1916">
        <v>1359147872</v>
      </c>
      <c r="K1916" t="b">
        <v>0</v>
      </c>
      <c r="L1916">
        <v>59</v>
      </c>
      <c r="M1916" t="b">
        <v>1</v>
      </c>
      <c r="N1916" t="s">
        <v>8272</v>
      </c>
      <c r="O1916" t="s">
        <v>8320</v>
      </c>
      <c r="P1916" t="s">
        <v>8321</v>
      </c>
      <c r="Q1916">
        <f t="shared" si="175"/>
        <v>103</v>
      </c>
      <c r="R1916">
        <f t="shared" si="174"/>
        <v>77.27</v>
      </c>
      <c r="S1916" s="12">
        <f t="shared" si="176"/>
        <v>41299.878148148149</v>
      </c>
      <c r="T1916" s="12">
        <f t="shared" si="177"/>
        <v>41329.878148148149</v>
      </c>
      <c r="U1916">
        <f t="shared" si="178"/>
        <v>2013</v>
      </c>
      <c r="V1916" s="18">
        <f t="shared" si="179"/>
        <v>30</v>
      </c>
    </row>
    <row r="1917" spans="1:22" ht="45" x14ac:dyDescent="0.25">
      <c r="A1917">
        <v>751</v>
      </c>
      <c r="B1917" s="3" t="s">
        <v>752</v>
      </c>
      <c r="C1917" s="3" t="s">
        <v>4861</v>
      </c>
      <c r="D1917" s="6">
        <v>3000</v>
      </c>
      <c r="E1917" s="8">
        <v>3555</v>
      </c>
      <c r="F1917" t="s">
        <v>8218</v>
      </c>
      <c r="G1917" t="s">
        <v>8223</v>
      </c>
      <c r="H1917" t="s">
        <v>8245</v>
      </c>
      <c r="I1917">
        <v>1312470475</v>
      </c>
      <c r="J1917">
        <v>1308496075</v>
      </c>
      <c r="K1917" t="b">
        <v>0</v>
      </c>
      <c r="L1917">
        <v>62</v>
      </c>
      <c r="M1917" t="b">
        <v>1</v>
      </c>
      <c r="N1917" t="s">
        <v>8272</v>
      </c>
      <c r="O1917" t="s">
        <v>8320</v>
      </c>
      <c r="P1917" t="s">
        <v>8321</v>
      </c>
      <c r="Q1917">
        <f t="shared" si="175"/>
        <v>119</v>
      </c>
      <c r="R1917">
        <f t="shared" si="174"/>
        <v>57.34</v>
      </c>
      <c r="S1917" s="12">
        <f t="shared" si="176"/>
        <v>40713.630497685182</v>
      </c>
      <c r="T1917" s="12">
        <f t="shared" si="177"/>
        <v>40759.630497685182</v>
      </c>
      <c r="U1917">
        <f t="shared" si="178"/>
        <v>2011</v>
      </c>
      <c r="V1917" s="18">
        <f t="shared" si="179"/>
        <v>46</v>
      </c>
    </row>
    <row r="1918" spans="1:22" ht="60" x14ac:dyDescent="0.25">
      <c r="A1918">
        <v>752</v>
      </c>
      <c r="B1918" s="3" t="s">
        <v>753</v>
      </c>
      <c r="C1918" s="3" t="s">
        <v>4862</v>
      </c>
      <c r="D1918" s="6">
        <v>5000</v>
      </c>
      <c r="E1918" s="8">
        <v>5585</v>
      </c>
      <c r="F1918" t="s">
        <v>8218</v>
      </c>
      <c r="G1918" t="s">
        <v>8225</v>
      </c>
      <c r="H1918" t="s">
        <v>8247</v>
      </c>
      <c r="I1918">
        <v>1476615600</v>
      </c>
      <c r="J1918">
        <v>1474884417</v>
      </c>
      <c r="K1918" t="b">
        <v>0</v>
      </c>
      <c r="L1918">
        <v>105</v>
      </c>
      <c r="M1918" t="b">
        <v>1</v>
      </c>
      <c r="N1918" t="s">
        <v>8272</v>
      </c>
      <c r="O1918" t="s">
        <v>8320</v>
      </c>
      <c r="P1918" t="s">
        <v>8321</v>
      </c>
      <c r="Q1918">
        <f t="shared" si="175"/>
        <v>112</v>
      </c>
      <c r="R1918">
        <f t="shared" si="174"/>
        <v>53.19</v>
      </c>
      <c r="S1918" s="12">
        <f t="shared" si="176"/>
        <v>42639.421493055561</v>
      </c>
      <c r="T1918" s="12">
        <f t="shared" si="177"/>
        <v>42659.458333333328</v>
      </c>
      <c r="U1918">
        <f t="shared" si="178"/>
        <v>2016</v>
      </c>
      <c r="V1918" s="18">
        <f t="shared" si="179"/>
        <v>20.036840277777777</v>
      </c>
    </row>
    <row r="1919" spans="1:22" ht="60" x14ac:dyDescent="0.25">
      <c r="A1919">
        <v>753</v>
      </c>
      <c r="B1919" s="3" t="s">
        <v>754</v>
      </c>
      <c r="C1919" s="3" t="s">
        <v>4863</v>
      </c>
      <c r="D1919" s="6">
        <v>10000</v>
      </c>
      <c r="E1919" s="8">
        <v>12800</v>
      </c>
      <c r="F1919" t="s">
        <v>8218</v>
      </c>
      <c r="G1919" t="s">
        <v>8223</v>
      </c>
      <c r="H1919" t="s">
        <v>8245</v>
      </c>
      <c r="I1919">
        <v>1423922991</v>
      </c>
      <c r="J1919">
        <v>1421330991</v>
      </c>
      <c r="K1919" t="b">
        <v>0</v>
      </c>
      <c r="L1919">
        <v>26</v>
      </c>
      <c r="M1919" t="b">
        <v>1</v>
      </c>
      <c r="N1919" t="s">
        <v>8272</v>
      </c>
      <c r="O1919" t="s">
        <v>8320</v>
      </c>
      <c r="P1919" t="s">
        <v>8321</v>
      </c>
      <c r="Q1919">
        <f t="shared" si="175"/>
        <v>128</v>
      </c>
      <c r="R1919">
        <f t="shared" si="174"/>
        <v>492.31</v>
      </c>
      <c r="S1919" s="12">
        <f t="shared" si="176"/>
        <v>42019.590173611112</v>
      </c>
      <c r="T1919" s="12">
        <f t="shared" si="177"/>
        <v>42049.590173611112</v>
      </c>
      <c r="U1919">
        <f t="shared" si="178"/>
        <v>2015</v>
      </c>
      <c r="V1919" s="18">
        <f t="shared" si="179"/>
        <v>30</v>
      </c>
    </row>
    <row r="1920" spans="1:22" ht="60" x14ac:dyDescent="0.25">
      <c r="A1920">
        <v>754</v>
      </c>
      <c r="B1920" s="3" t="s">
        <v>755</v>
      </c>
      <c r="C1920" s="3" t="s">
        <v>4864</v>
      </c>
      <c r="D1920" s="6">
        <v>2000</v>
      </c>
      <c r="E1920" s="8">
        <v>2075</v>
      </c>
      <c r="F1920" t="s">
        <v>8218</v>
      </c>
      <c r="G1920" t="s">
        <v>8223</v>
      </c>
      <c r="H1920" t="s">
        <v>8245</v>
      </c>
      <c r="I1920">
        <v>1357408721</v>
      </c>
      <c r="J1920">
        <v>1354816721</v>
      </c>
      <c r="K1920" t="b">
        <v>0</v>
      </c>
      <c r="L1920">
        <v>49</v>
      </c>
      <c r="M1920" t="b">
        <v>1</v>
      </c>
      <c r="N1920" t="s">
        <v>8272</v>
      </c>
      <c r="O1920" t="s">
        <v>8320</v>
      </c>
      <c r="P1920" t="s">
        <v>8321</v>
      </c>
      <c r="Q1920">
        <f t="shared" si="175"/>
        <v>104</v>
      </c>
      <c r="R1920">
        <f t="shared" si="174"/>
        <v>42.35</v>
      </c>
      <c r="S1920" s="12">
        <f t="shared" si="176"/>
        <v>41249.749085648145</v>
      </c>
      <c r="T1920" s="12">
        <f t="shared" si="177"/>
        <v>41279.749085648145</v>
      </c>
      <c r="U1920">
        <f t="shared" si="178"/>
        <v>2012</v>
      </c>
      <c r="V1920" s="18">
        <f t="shared" si="179"/>
        <v>30</v>
      </c>
    </row>
    <row r="1921" spans="1:22" ht="45" x14ac:dyDescent="0.25">
      <c r="A1921">
        <v>755</v>
      </c>
      <c r="B1921" s="3" t="s">
        <v>756</v>
      </c>
      <c r="C1921" s="3" t="s">
        <v>4865</v>
      </c>
      <c r="D1921" s="6">
        <v>2500</v>
      </c>
      <c r="E1921" s="8">
        <v>2547.69</v>
      </c>
      <c r="F1921" t="s">
        <v>8218</v>
      </c>
      <c r="G1921" t="s">
        <v>8223</v>
      </c>
      <c r="H1921" t="s">
        <v>8245</v>
      </c>
      <c r="I1921">
        <v>1369010460</v>
      </c>
      <c r="J1921">
        <v>1366381877</v>
      </c>
      <c r="K1921" t="b">
        <v>0</v>
      </c>
      <c r="L1921">
        <v>68</v>
      </c>
      <c r="M1921" t="b">
        <v>1</v>
      </c>
      <c r="N1921" t="s">
        <v>8272</v>
      </c>
      <c r="O1921" t="s">
        <v>8320</v>
      </c>
      <c r="P1921" t="s">
        <v>8321</v>
      </c>
      <c r="Q1921">
        <f t="shared" si="175"/>
        <v>102</v>
      </c>
      <c r="R1921">
        <f t="shared" si="174"/>
        <v>37.47</v>
      </c>
      <c r="S1921" s="12">
        <f t="shared" si="176"/>
        <v>41383.605057870373</v>
      </c>
      <c r="T1921" s="12">
        <f t="shared" si="177"/>
        <v>41414.02847222222</v>
      </c>
      <c r="U1921">
        <f t="shared" si="178"/>
        <v>2013</v>
      </c>
      <c r="V1921" s="18">
        <f t="shared" si="179"/>
        <v>30.42341435185185</v>
      </c>
    </row>
    <row r="1922" spans="1:22" ht="45" x14ac:dyDescent="0.25">
      <c r="A1922">
        <v>756</v>
      </c>
      <c r="B1922" s="3" t="s">
        <v>757</v>
      </c>
      <c r="C1922" s="3" t="s">
        <v>4866</v>
      </c>
      <c r="D1922" s="6">
        <v>700</v>
      </c>
      <c r="E1922" s="8">
        <v>824</v>
      </c>
      <c r="F1922" t="s">
        <v>8218</v>
      </c>
      <c r="G1922" t="s">
        <v>8223</v>
      </c>
      <c r="H1922" t="s">
        <v>8245</v>
      </c>
      <c r="I1922">
        <v>1303147459</v>
      </c>
      <c r="J1922">
        <v>1297880659</v>
      </c>
      <c r="K1922" t="b">
        <v>0</v>
      </c>
      <c r="L1922">
        <v>22</v>
      </c>
      <c r="M1922" t="b">
        <v>1</v>
      </c>
      <c r="N1922" t="s">
        <v>8272</v>
      </c>
      <c r="O1922" t="s">
        <v>8320</v>
      </c>
      <c r="P1922" t="s">
        <v>8321</v>
      </c>
      <c r="Q1922">
        <f t="shared" si="175"/>
        <v>118</v>
      </c>
      <c r="R1922">
        <f t="shared" ref="R1922:R1985" si="180">IFERROR(ROUND(E1922/L1922,2),0)</f>
        <v>37.450000000000003</v>
      </c>
      <c r="S1922" s="12">
        <f t="shared" si="176"/>
        <v>40590.766886574071</v>
      </c>
      <c r="T1922" s="12">
        <f t="shared" si="177"/>
        <v>40651.725219907406</v>
      </c>
      <c r="U1922">
        <f t="shared" si="178"/>
        <v>2011</v>
      </c>
      <c r="V1922" s="18">
        <f t="shared" si="179"/>
        <v>60.958333333333336</v>
      </c>
    </row>
    <row r="1923" spans="1:22" ht="60" x14ac:dyDescent="0.25">
      <c r="A1923">
        <v>757</v>
      </c>
      <c r="B1923" s="3" t="s">
        <v>758</v>
      </c>
      <c r="C1923" s="3" t="s">
        <v>4867</v>
      </c>
      <c r="D1923" s="6">
        <v>250</v>
      </c>
      <c r="E1923" s="8">
        <v>595</v>
      </c>
      <c r="F1923" t="s">
        <v>8218</v>
      </c>
      <c r="G1923" t="s">
        <v>8223</v>
      </c>
      <c r="H1923" t="s">
        <v>8245</v>
      </c>
      <c r="I1923">
        <v>1354756714</v>
      </c>
      <c r="J1923">
        <v>1353547114</v>
      </c>
      <c r="K1923" t="b">
        <v>0</v>
      </c>
      <c r="L1923">
        <v>18</v>
      </c>
      <c r="M1923" t="b">
        <v>1</v>
      </c>
      <c r="N1923" t="s">
        <v>8272</v>
      </c>
      <c r="O1923" t="s">
        <v>8320</v>
      </c>
      <c r="P1923" t="s">
        <v>8321</v>
      </c>
      <c r="Q1923">
        <f t="shared" ref="Q1923:Q1986" si="181">ROUND(E1923/D1923*100,0)</f>
        <v>238</v>
      </c>
      <c r="R1923">
        <f t="shared" si="180"/>
        <v>33.06</v>
      </c>
      <c r="S1923" s="12">
        <f t="shared" ref="S1923:S1986" si="182">(((J1923/60)/60)/24)+DATE(1970,1,1)</f>
        <v>41235.054560185185</v>
      </c>
      <c r="T1923" s="12">
        <f t="shared" ref="T1923:T1986" si="183">(((I1923/60)/60)/24)+DATE(1970,1,1)</f>
        <v>41249.054560185185</v>
      </c>
      <c r="U1923">
        <f t="shared" ref="U1923:U1986" si="184">YEAR(S1923)</f>
        <v>2012</v>
      </c>
      <c r="V1923" s="18">
        <f t="shared" ref="V1923:V1986" si="185">(I1923-J1923)/60/60/24</f>
        <v>14</v>
      </c>
    </row>
    <row r="1924" spans="1:22" ht="45" x14ac:dyDescent="0.25">
      <c r="A1924">
        <v>758</v>
      </c>
      <c r="B1924" s="3" t="s">
        <v>759</v>
      </c>
      <c r="C1924" s="3" t="s">
        <v>4868</v>
      </c>
      <c r="D1924" s="6">
        <v>2500</v>
      </c>
      <c r="E1924" s="8">
        <v>2550</v>
      </c>
      <c r="F1924" t="s">
        <v>8218</v>
      </c>
      <c r="G1924" t="s">
        <v>8223</v>
      </c>
      <c r="H1924" t="s">
        <v>8245</v>
      </c>
      <c r="I1924">
        <v>1286568268</v>
      </c>
      <c r="J1924">
        <v>1283976268</v>
      </c>
      <c r="K1924" t="b">
        <v>0</v>
      </c>
      <c r="L1924">
        <v>19</v>
      </c>
      <c r="M1924" t="b">
        <v>1</v>
      </c>
      <c r="N1924" t="s">
        <v>8272</v>
      </c>
      <c r="O1924" t="s">
        <v>8320</v>
      </c>
      <c r="P1924" t="s">
        <v>8321</v>
      </c>
      <c r="Q1924">
        <f t="shared" si="181"/>
        <v>102</v>
      </c>
      <c r="R1924">
        <f t="shared" si="180"/>
        <v>134.21</v>
      </c>
      <c r="S1924" s="12">
        <f t="shared" si="182"/>
        <v>40429.836435185185</v>
      </c>
      <c r="T1924" s="12">
        <f t="shared" si="183"/>
        <v>40459.836435185185</v>
      </c>
      <c r="U1924">
        <f t="shared" si="184"/>
        <v>2010</v>
      </c>
      <c r="V1924" s="18">
        <f t="shared" si="185"/>
        <v>30</v>
      </c>
    </row>
    <row r="1925" spans="1:22" ht="45" x14ac:dyDescent="0.25">
      <c r="A1925">
        <v>759</v>
      </c>
      <c r="B1925" s="3" t="s">
        <v>760</v>
      </c>
      <c r="C1925" s="3" t="s">
        <v>4869</v>
      </c>
      <c r="D1925" s="6">
        <v>5000</v>
      </c>
      <c r="E1925" s="8">
        <v>5096</v>
      </c>
      <c r="F1925" t="s">
        <v>8218</v>
      </c>
      <c r="G1925" t="s">
        <v>8224</v>
      </c>
      <c r="H1925" t="s">
        <v>8246</v>
      </c>
      <c r="I1925">
        <v>1404892539</v>
      </c>
      <c r="J1925">
        <v>1401436539</v>
      </c>
      <c r="K1925" t="b">
        <v>0</v>
      </c>
      <c r="L1925">
        <v>99</v>
      </c>
      <c r="M1925" t="b">
        <v>1</v>
      </c>
      <c r="N1925" t="s">
        <v>8272</v>
      </c>
      <c r="O1925" t="s">
        <v>8320</v>
      </c>
      <c r="P1925" t="s">
        <v>8321</v>
      </c>
      <c r="Q1925">
        <f t="shared" si="181"/>
        <v>102</v>
      </c>
      <c r="R1925">
        <f t="shared" si="180"/>
        <v>51.47</v>
      </c>
      <c r="S1925" s="12">
        <f t="shared" si="182"/>
        <v>41789.330312500002</v>
      </c>
      <c r="T1925" s="12">
        <f t="shared" si="183"/>
        <v>41829.330312500002</v>
      </c>
      <c r="U1925">
        <f t="shared" si="184"/>
        <v>2014</v>
      </c>
      <c r="V1925" s="18">
        <f t="shared" si="185"/>
        <v>40</v>
      </c>
    </row>
    <row r="1926" spans="1:22" ht="60" x14ac:dyDescent="0.25">
      <c r="A1926">
        <v>760</v>
      </c>
      <c r="B1926" s="3" t="s">
        <v>761</v>
      </c>
      <c r="C1926" s="3" t="s">
        <v>4870</v>
      </c>
      <c r="D1926" s="6">
        <v>2200</v>
      </c>
      <c r="E1926" s="8">
        <v>0</v>
      </c>
      <c r="F1926" t="s">
        <v>8220</v>
      </c>
      <c r="G1926" t="s">
        <v>8223</v>
      </c>
      <c r="H1926" t="s">
        <v>8245</v>
      </c>
      <c r="I1926">
        <v>1480188013</v>
      </c>
      <c r="J1926">
        <v>1477592413</v>
      </c>
      <c r="K1926" t="b">
        <v>0</v>
      </c>
      <c r="L1926">
        <v>0</v>
      </c>
      <c r="M1926" t="b">
        <v>0</v>
      </c>
      <c r="N1926" t="s">
        <v>8273</v>
      </c>
      <c r="O1926" t="s">
        <v>8320</v>
      </c>
      <c r="P1926" t="s">
        <v>8322</v>
      </c>
      <c r="Q1926">
        <f t="shared" si="181"/>
        <v>0</v>
      </c>
      <c r="R1926">
        <f t="shared" si="180"/>
        <v>0</v>
      </c>
      <c r="S1926" s="12">
        <f t="shared" si="182"/>
        <v>42670.764039351852</v>
      </c>
      <c r="T1926" s="12">
        <f t="shared" si="183"/>
        <v>42700.805706018517</v>
      </c>
      <c r="U1926">
        <f t="shared" si="184"/>
        <v>2016</v>
      </c>
      <c r="V1926" s="18">
        <f t="shared" si="185"/>
        <v>30.041666666666668</v>
      </c>
    </row>
    <row r="1927" spans="1:22" ht="45" x14ac:dyDescent="0.25">
      <c r="A1927">
        <v>761</v>
      </c>
      <c r="B1927" s="3" t="s">
        <v>762</v>
      </c>
      <c r="C1927" s="3" t="s">
        <v>4871</v>
      </c>
      <c r="D1927" s="6">
        <v>5000</v>
      </c>
      <c r="E1927" s="8">
        <v>235</v>
      </c>
      <c r="F1927" t="s">
        <v>8220</v>
      </c>
      <c r="G1927" t="s">
        <v>8223</v>
      </c>
      <c r="H1927" t="s">
        <v>8245</v>
      </c>
      <c r="I1927">
        <v>1391364126</v>
      </c>
      <c r="J1927">
        <v>1388772126</v>
      </c>
      <c r="K1927" t="b">
        <v>0</v>
      </c>
      <c r="L1927">
        <v>6</v>
      </c>
      <c r="M1927" t="b">
        <v>0</v>
      </c>
      <c r="N1927" t="s">
        <v>8273</v>
      </c>
      <c r="O1927" t="s">
        <v>8320</v>
      </c>
      <c r="P1927" t="s">
        <v>8322</v>
      </c>
      <c r="Q1927">
        <f t="shared" si="181"/>
        <v>5</v>
      </c>
      <c r="R1927">
        <f t="shared" si="180"/>
        <v>39.17</v>
      </c>
      <c r="S1927" s="12">
        <f t="shared" si="182"/>
        <v>41642.751458333332</v>
      </c>
      <c r="T1927" s="12">
        <f t="shared" si="183"/>
        <v>41672.751458333332</v>
      </c>
      <c r="U1927">
        <f t="shared" si="184"/>
        <v>2014</v>
      </c>
      <c r="V1927" s="18">
        <f t="shared" si="185"/>
        <v>30</v>
      </c>
    </row>
    <row r="1928" spans="1:22" ht="45" x14ac:dyDescent="0.25">
      <c r="A1928">
        <v>762</v>
      </c>
      <c r="B1928" s="3" t="s">
        <v>763</v>
      </c>
      <c r="C1928" s="3" t="s">
        <v>4872</v>
      </c>
      <c r="D1928" s="6">
        <v>3500</v>
      </c>
      <c r="E1928" s="8">
        <v>0</v>
      </c>
      <c r="F1928" t="s">
        <v>8220</v>
      </c>
      <c r="G1928" t="s">
        <v>8237</v>
      </c>
      <c r="H1928" t="s">
        <v>8255</v>
      </c>
      <c r="I1928">
        <v>1480831200</v>
      </c>
      <c r="J1928">
        <v>1479328570</v>
      </c>
      <c r="K1928" t="b">
        <v>0</v>
      </c>
      <c r="L1928">
        <v>0</v>
      </c>
      <c r="M1928" t="b">
        <v>0</v>
      </c>
      <c r="N1928" t="s">
        <v>8273</v>
      </c>
      <c r="O1928" t="s">
        <v>8320</v>
      </c>
      <c r="P1928" t="s">
        <v>8322</v>
      </c>
      <c r="Q1928">
        <f t="shared" si="181"/>
        <v>0</v>
      </c>
      <c r="R1928">
        <f t="shared" si="180"/>
        <v>0</v>
      </c>
      <c r="S1928" s="12">
        <f t="shared" si="182"/>
        <v>42690.858449074076</v>
      </c>
      <c r="T1928" s="12">
        <f t="shared" si="183"/>
        <v>42708.25</v>
      </c>
      <c r="U1928">
        <f t="shared" si="184"/>
        <v>2016</v>
      </c>
      <c r="V1928" s="18">
        <f t="shared" si="185"/>
        <v>17.391550925925923</v>
      </c>
    </row>
    <row r="1929" spans="1:22" ht="45" x14ac:dyDescent="0.25">
      <c r="A1929">
        <v>763</v>
      </c>
      <c r="B1929" s="3" t="s">
        <v>764</v>
      </c>
      <c r="C1929" s="3" t="s">
        <v>4873</v>
      </c>
      <c r="D1929" s="6">
        <v>4290</v>
      </c>
      <c r="E1929" s="8">
        <v>5</v>
      </c>
      <c r="F1929" t="s">
        <v>8220</v>
      </c>
      <c r="G1929" t="s">
        <v>8224</v>
      </c>
      <c r="H1929" t="s">
        <v>8246</v>
      </c>
      <c r="I1929">
        <v>1376563408</v>
      </c>
      <c r="J1929">
        <v>1373971408</v>
      </c>
      <c r="K1929" t="b">
        <v>0</v>
      </c>
      <c r="L1929">
        <v>1</v>
      </c>
      <c r="M1929" t="b">
        <v>0</v>
      </c>
      <c r="N1929" t="s">
        <v>8273</v>
      </c>
      <c r="O1929" t="s">
        <v>8320</v>
      </c>
      <c r="P1929" t="s">
        <v>8322</v>
      </c>
      <c r="Q1929">
        <f t="shared" si="181"/>
        <v>0</v>
      </c>
      <c r="R1929">
        <f t="shared" si="180"/>
        <v>5</v>
      </c>
      <c r="S1929" s="12">
        <f t="shared" si="182"/>
        <v>41471.446851851848</v>
      </c>
      <c r="T1929" s="12">
        <f t="shared" si="183"/>
        <v>41501.446851851848</v>
      </c>
      <c r="U1929">
        <f t="shared" si="184"/>
        <v>2013</v>
      </c>
      <c r="V1929" s="18">
        <f t="shared" si="185"/>
        <v>30</v>
      </c>
    </row>
    <row r="1930" spans="1:22" ht="45" x14ac:dyDescent="0.25">
      <c r="A1930">
        <v>764</v>
      </c>
      <c r="B1930" s="3" t="s">
        <v>765</v>
      </c>
      <c r="C1930" s="3" t="s">
        <v>4874</v>
      </c>
      <c r="D1930" s="6">
        <v>5000</v>
      </c>
      <c r="E1930" s="8">
        <v>0</v>
      </c>
      <c r="F1930" t="s">
        <v>8220</v>
      </c>
      <c r="G1930" t="s">
        <v>8223</v>
      </c>
      <c r="H1930" t="s">
        <v>8245</v>
      </c>
      <c r="I1930">
        <v>1441858161</v>
      </c>
      <c r="J1930">
        <v>1439266161</v>
      </c>
      <c r="K1930" t="b">
        <v>0</v>
      </c>
      <c r="L1930">
        <v>0</v>
      </c>
      <c r="M1930" t="b">
        <v>0</v>
      </c>
      <c r="N1930" t="s">
        <v>8273</v>
      </c>
      <c r="O1930" t="s">
        <v>8320</v>
      </c>
      <c r="P1930" t="s">
        <v>8322</v>
      </c>
      <c r="Q1930">
        <f t="shared" si="181"/>
        <v>0</v>
      </c>
      <c r="R1930">
        <f t="shared" si="180"/>
        <v>0</v>
      </c>
      <c r="S1930" s="12">
        <f t="shared" si="182"/>
        <v>42227.173159722224</v>
      </c>
      <c r="T1930" s="12">
        <f t="shared" si="183"/>
        <v>42257.173159722224</v>
      </c>
      <c r="U1930">
        <f t="shared" si="184"/>
        <v>2015</v>
      </c>
      <c r="V1930" s="18">
        <f t="shared" si="185"/>
        <v>30</v>
      </c>
    </row>
    <row r="1931" spans="1:22" ht="60" x14ac:dyDescent="0.25">
      <c r="A1931">
        <v>765</v>
      </c>
      <c r="B1931" s="3" t="s">
        <v>766</v>
      </c>
      <c r="C1931" s="3" t="s">
        <v>4875</v>
      </c>
      <c r="D1931" s="6">
        <v>7000</v>
      </c>
      <c r="E1931" s="8">
        <v>2521</v>
      </c>
      <c r="F1931" t="s">
        <v>8220</v>
      </c>
      <c r="G1931" t="s">
        <v>8223</v>
      </c>
      <c r="H1931" t="s">
        <v>8245</v>
      </c>
      <c r="I1931">
        <v>1413723684</v>
      </c>
      <c r="J1931">
        <v>1411131684</v>
      </c>
      <c r="K1931" t="b">
        <v>0</v>
      </c>
      <c r="L1931">
        <v>44</v>
      </c>
      <c r="M1931" t="b">
        <v>0</v>
      </c>
      <c r="N1931" t="s">
        <v>8273</v>
      </c>
      <c r="O1931" t="s">
        <v>8320</v>
      </c>
      <c r="P1931" t="s">
        <v>8322</v>
      </c>
      <c r="Q1931">
        <f t="shared" si="181"/>
        <v>36</v>
      </c>
      <c r="R1931">
        <f t="shared" si="180"/>
        <v>57.3</v>
      </c>
      <c r="S1931" s="12">
        <f t="shared" si="182"/>
        <v>41901.542638888888</v>
      </c>
      <c r="T1931" s="12">
        <f t="shared" si="183"/>
        <v>41931.542638888888</v>
      </c>
      <c r="U1931">
        <f t="shared" si="184"/>
        <v>2014</v>
      </c>
      <c r="V1931" s="18">
        <f t="shared" si="185"/>
        <v>30</v>
      </c>
    </row>
    <row r="1932" spans="1:22" ht="60" x14ac:dyDescent="0.25">
      <c r="A1932">
        <v>766</v>
      </c>
      <c r="B1932" s="3" t="s">
        <v>767</v>
      </c>
      <c r="C1932" s="3" t="s">
        <v>4876</v>
      </c>
      <c r="D1932" s="6">
        <v>4000</v>
      </c>
      <c r="E1932" s="8">
        <v>0</v>
      </c>
      <c r="F1932" t="s">
        <v>8220</v>
      </c>
      <c r="G1932" t="s">
        <v>8228</v>
      </c>
      <c r="H1932" t="s">
        <v>8250</v>
      </c>
      <c r="I1932">
        <v>1424112483</v>
      </c>
      <c r="J1932">
        <v>1421520483</v>
      </c>
      <c r="K1932" t="b">
        <v>0</v>
      </c>
      <c r="L1932">
        <v>0</v>
      </c>
      <c r="M1932" t="b">
        <v>0</v>
      </c>
      <c r="N1932" t="s">
        <v>8273</v>
      </c>
      <c r="O1932" t="s">
        <v>8320</v>
      </c>
      <c r="P1932" t="s">
        <v>8322</v>
      </c>
      <c r="Q1932">
        <f t="shared" si="181"/>
        <v>0</v>
      </c>
      <c r="R1932">
        <f t="shared" si="180"/>
        <v>0</v>
      </c>
      <c r="S1932" s="12">
        <f t="shared" si="182"/>
        <v>42021.783368055556</v>
      </c>
      <c r="T1932" s="12">
        <f t="shared" si="183"/>
        <v>42051.783368055556</v>
      </c>
      <c r="U1932">
        <f t="shared" si="184"/>
        <v>2015</v>
      </c>
      <c r="V1932" s="18">
        <f t="shared" si="185"/>
        <v>30</v>
      </c>
    </row>
    <row r="1933" spans="1:22" ht="75" x14ac:dyDescent="0.25">
      <c r="A1933">
        <v>767</v>
      </c>
      <c r="B1933" s="3" t="s">
        <v>768</v>
      </c>
      <c r="C1933" s="3" t="s">
        <v>4877</v>
      </c>
      <c r="D1933" s="6">
        <v>5000</v>
      </c>
      <c r="E1933" s="8">
        <v>177</v>
      </c>
      <c r="F1933" t="s">
        <v>8220</v>
      </c>
      <c r="G1933" t="s">
        <v>8223</v>
      </c>
      <c r="H1933" t="s">
        <v>8245</v>
      </c>
      <c r="I1933">
        <v>1432178810</v>
      </c>
      <c r="J1933">
        <v>1429586810</v>
      </c>
      <c r="K1933" t="b">
        <v>0</v>
      </c>
      <c r="L1933">
        <v>3</v>
      </c>
      <c r="M1933" t="b">
        <v>0</v>
      </c>
      <c r="N1933" t="s">
        <v>8273</v>
      </c>
      <c r="O1933" t="s">
        <v>8320</v>
      </c>
      <c r="P1933" t="s">
        <v>8322</v>
      </c>
      <c r="Q1933">
        <f t="shared" si="181"/>
        <v>4</v>
      </c>
      <c r="R1933">
        <f t="shared" si="180"/>
        <v>59</v>
      </c>
      <c r="S1933" s="12">
        <f t="shared" si="182"/>
        <v>42115.143634259264</v>
      </c>
      <c r="T1933" s="12">
        <f t="shared" si="183"/>
        <v>42145.143634259264</v>
      </c>
      <c r="U1933">
        <f t="shared" si="184"/>
        <v>2015</v>
      </c>
      <c r="V1933" s="18">
        <f t="shared" si="185"/>
        <v>30</v>
      </c>
    </row>
    <row r="1934" spans="1:22" ht="60" x14ac:dyDescent="0.25">
      <c r="A1934">
        <v>768</v>
      </c>
      <c r="B1934" s="3" t="s">
        <v>769</v>
      </c>
      <c r="C1934" s="3" t="s">
        <v>4878</v>
      </c>
      <c r="D1934" s="6">
        <v>2500</v>
      </c>
      <c r="E1934" s="8">
        <v>0</v>
      </c>
      <c r="F1934" t="s">
        <v>8220</v>
      </c>
      <c r="G1934" t="s">
        <v>8223</v>
      </c>
      <c r="H1934" t="s">
        <v>8245</v>
      </c>
      <c r="I1934">
        <v>1387169890</v>
      </c>
      <c r="J1934">
        <v>1384577890</v>
      </c>
      <c r="K1934" t="b">
        <v>0</v>
      </c>
      <c r="L1934">
        <v>0</v>
      </c>
      <c r="M1934" t="b">
        <v>0</v>
      </c>
      <c r="N1934" t="s">
        <v>8273</v>
      </c>
      <c r="O1934" t="s">
        <v>8320</v>
      </c>
      <c r="P1934" t="s">
        <v>8322</v>
      </c>
      <c r="Q1934">
        <f t="shared" si="181"/>
        <v>0</v>
      </c>
      <c r="R1934">
        <f t="shared" si="180"/>
        <v>0</v>
      </c>
      <c r="S1934" s="12">
        <f t="shared" si="182"/>
        <v>41594.207060185188</v>
      </c>
      <c r="T1934" s="12">
        <f t="shared" si="183"/>
        <v>41624.207060185188</v>
      </c>
      <c r="U1934">
        <f t="shared" si="184"/>
        <v>2013</v>
      </c>
      <c r="V1934" s="18">
        <f t="shared" si="185"/>
        <v>30</v>
      </c>
    </row>
    <row r="1935" spans="1:22" ht="60" x14ac:dyDescent="0.25">
      <c r="A1935">
        <v>769</v>
      </c>
      <c r="B1935" s="3" t="s">
        <v>770</v>
      </c>
      <c r="C1935" s="3" t="s">
        <v>4879</v>
      </c>
      <c r="D1935" s="6">
        <v>4000</v>
      </c>
      <c r="E1935" s="8">
        <v>1656</v>
      </c>
      <c r="F1935" t="s">
        <v>8220</v>
      </c>
      <c r="G1935" t="s">
        <v>8223</v>
      </c>
      <c r="H1935" t="s">
        <v>8245</v>
      </c>
      <c r="I1935">
        <v>1388102094</v>
      </c>
      <c r="J1935">
        <v>1385510094</v>
      </c>
      <c r="K1935" t="b">
        <v>0</v>
      </c>
      <c r="L1935">
        <v>52</v>
      </c>
      <c r="M1935" t="b">
        <v>0</v>
      </c>
      <c r="N1935" t="s">
        <v>8273</v>
      </c>
      <c r="O1935" t="s">
        <v>8320</v>
      </c>
      <c r="P1935" t="s">
        <v>8322</v>
      </c>
      <c r="Q1935">
        <f t="shared" si="181"/>
        <v>41</v>
      </c>
      <c r="R1935">
        <f t="shared" si="180"/>
        <v>31.85</v>
      </c>
      <c r="S1935" s="12">
        <f t="shared" si="182"/>
        <v>41604.996458333335</v>
      </c>
      <c r="T1935" s="12">
        <f t="shared" si="183"/>
        <v>41634.996458333335</v>
      </c>
      <c r="U1935">
        <f t="shared" si="184"/>
        <v>2013</v>
      </c>
      <c r="V1935" s="18">
        <f t="shared" si="185"/>
        <v>30</v>
      </c>
    </row>
    <row r="1936" spans="1:22" ht="60" x14ac:dyDescent="0.25">
      <c r="A1936">
        <v>770</v>
      </c>
      <c r="B1936" s="3" t="s">
        <v>771</v>
      </c>
      <c r="C1936" s="3" t="s">
        <v>4880</v>
      </c>
      <c r="D1936" s="6">
        <v>17500</v>
      </c>
      <c r="E1936" s="8">
        <v>0</v>
      </c>
      <c r="F1936" t="s">
        <v>8220</v>
      </c>
      <c r="G1936" t="s">
        <v>8223</v>
      </c>
      <c r="H1936" t="s">
        <v>8245</v>
      </c>
      <c r="I1936">
        <v>1361750369</v>
      </c>
      <c r="J1936">
        <v>1358294369</v>
      </c>
      <c r="K1936" t="b">
        <v>0</v>
      </c>
      <c r="L1936">
        <v>0</v>
      </c>
      <c r="M1936" t="b">
        <v>0</v>
      </c>
      <c r="N1936" t="s">
        <v>8273</v>
      </c>
      <c r="O1936" t="s">
        <v>8320</v>
      </c>
      <c r="P1936" t="s">
        <v>8322</v>
      </c>
      <c r="Q1936">
        <f t="shared" si="181"/>
        <v>0</v>
      </c>
      <c r="R1936">
        <f t="shared" si="180"/>
        <v>0</v>
      </c>
      <c r="S1936" s="12">
        <f t="shared" si="182"/>
        <v>41289.999641203707</v>
      </c>
      <c r="T1936" s="12">
        <f t="shared" si="183"/>
        <v>41329.999641203707</v>
      </c>
      <c r="U1936">
        <f t="shared" si="184"/>
        <v>2013</v>
      </c>
      <c r="V1936" s="18">
        <f t="shared" si="185"/>
        <v>40</v>
      </c>
    </row>
    <row r="1937" spans="1:22" ht="45" x14ac:dyDescent="0.25">
      <c r="A1937">
        <v>771</v>
      </c>
      <c r="B1937" s="3" t="s">
        <v>772</v>
      </c>
      <c r="C1937" s="3" t="s">
        <v>4881</v>
      </c>
      <c r="D1937" s="6">
        <v>38000</v>
      </c>
      <c r="E1937" s="8">
        <v>10</v>
      </c>
      <c r="F1937" t="s">
        <v>8220</v>
      </c>
      <c r="G1937" t="s">
        <v>8223</v>
      </c>
      <c r="H1937" t="s">
        <v>8245</v>
      </c>
      <c r="I1937">
        <v>1454183202</v>
      </c>
      <c r="J1937">
        <v>1449863202</v>
      </c>
      <c r="K1937" t="b">
        <v>0</v>
      </c>
      <c r="L1937">
        <v>1</v>
      </c>
      <c r="M1937" t="b">
        <v>0</v>
      </c>
      <c r="N1937" t="s">
        <v>8273</v>
      </c>
      <c r="O1937" t="s">
        <v>8320</v>
      </c>
      <c r="P1937" t="s">
        <v>8322</v>
      </c>
      <c r="Q1937">
        <f t="shared" si="181"/>
        <v>0</v>
      </c>
      <c r="R1937">
        <f t="shared" si="180"/>
        <v>10</v>
      </c>
      <c r="S1937" s="12">
        <f t="shared" si="182"/>
        <v>42349.824097222227</v>
      </c>
      <c r="T1937" s="12">
        <f t="shared" si="183"/>
        <v>42399.824097222227</v>
      </c>
      <c r="U1937">
        <f t="shared" si="184"/>
        <v>2015</v>
      </c>
      <c r="V1937" s="18">
        <f t="shared" si="185"/>
        <v>50</v>
      </c>
    </row>
    <row r="1938" spans="1:22" ht="60" x14ac:dyDescent="0.25">
      <c r="A1938">
        <v>772</v>
      </c>
      <c r="B1938" s="3" t="s">
        <v>773</v>
      </c>
      <c r="C1938" s="3" t="s">
        <v>4882</v>
      </c>
      <c r="D1938" s="6">
        <v>1500</v>
      </c>
      <c r="E1938" s="8">
        <v>50</v>
      </c>
      <c r="F1938" t="s">
        <v>8220</v>
      </c>
      <c r="G1938" t="s">
        <v>8223</v>
      </c>
      <c r="H1938" t="s">
        <v>8245</v>
      </c>
      <c r="I1938">
        <v>1257047940</v>
      </c>
      <c r="J1938">
        <v>1252718519</v>
      </c>
      <c r="K1938" t="b">
        <v>0</v>
      </c>
      <c r="L1938">
        <v>1</v>
      </c>
      <c r="M1938" t="b">
        <v>0</v>
      </c>
      <c r="N1938" t="s">
        <v>8273</v>
      </c>
      <c r="O1938" t="s">
        <v>8320</v>
      </c>
      <c r="P1938" t="s">
        <v>8322</v>
      </c>
      <c r="Q1938">
        <f t="shared" si="181"/>
        <v>3</v>
      </c>
      <c r="R1938">
        <f t="shared" si="180"/>
        <v>50</v>
      </c>
      <c r="S1938" s="12">
        <f t="shared" si="182"/>
        <v>40068.056932870371</v>
      </c>
      <c r="T1938" s="12">
        <f t="shared" si="183"/>
        <v>40118.165972222225</v>
      </c>
      <c r="U1938">
        <f t="shared" si="184"/>
        <v>2009</v>
      </c>
      <c r="V1938" s="18">
        <f t="shared" si="185"/>
        <v>50.109039351851855</v>
      </c>
    </row>
    <row r="1939" spans="1:22" ht="60" x14ac:dyDescent="0.25">
      <c r="A1939">
        <v>773</v>
      </c>
      <c r="B1939" s="3" t="s">
        <v>774</v>
      </c>
      <c r="C1939" s="3" t="s">
        <v>4883</v>
      </c>
      <c r="D1939" s="6">
        <v>3759</v>
      </c>
      <c r="E1939" s="8">
        <v>32</v>
      </c>
      <c r="F1939" t="s">
        <v>8220</v>
      </c>
      <c r="G1939" t="s">
        <v>8224</v>
      </c>
      <c r="H1939" t="s">
        <v>8246</v>
      </c>
      <c r="I1939">
        <v>1431298860</v>
      </c>
      <c r="J1939">
        <v>1428341985</v>
      </c>
      <c r="K1939" t="b">
        <v>0</v>
      </c>
      <c r="L1939">
        <v>2</v>
      </c>
      <c r="M1939" t="b">
        <v>0</v>
      </c>
      <c r="N1939" t="s">
        <v>8273</v>
      </c>
      <c r="O1939" t="s">
        <v>8320</v>
      </c>
      <c r="P1939" t="s">
        <v>8322</v>
      </c>
      <c r="Q1939">
        <f t="shared" si="181"/>
        <v>1</v>
      </c>
      <c r="R1939">
        <f t="shared" si="180"/>
        <v>16</v>
      </c>
      <c r="S1939" s="12">
        <f t="shared" si="182"/>
        <v>42100.735937499994</v>
      </c>
      <c r="T1939" s="12">
        <f t="shared" si="183"/>
        <v>42134.959027777775</v>
      </c>
      <c r="U1939">
        <f t="shared" si="184"/>
        <v>2015</v>
      </c>
      <c r="V1939" s="18">
        <f t="shared" si="185"/>
        <v>34.223090277777779</v>
      </c>
    </row>
    <row r="1940" spans="1:22" ht="60" x14ac:dyDescent="0.25">
      <c r="A1940">
        <v>774</v>
      </c>
      <c r="B1940" s="3" t="s">
        <v>775</v>
      </c>
      <c r="C1940" s="3" t="s">
        <v>4884</v>
      </c>
      <c r="D1940" s="6">
        <v>500</v>
      </c>
      <c r="E1940" s="8">
        <v>351</v>
      </c>
      <c r="F1940" t="s">
        <v>8220</v>
      </c>
      <c r="G1940" t="s">
        <v>8223</v>
      </c>
      <c r="H1940" t="s">
        <v>8245</v>
      </c>
      <c r="I1940">
        <v>1393181018</v>
      </c>
      <c r="J1940">
        <v>1390589018</v>
      </c>
      <c r="K1940" t="b">
        <v>0</v>
      </c>
      <c r="L1940">
        <v>9</v>
      </c>
      <c r="M1940" t="b">
        <v>0</v>
      </c>
      <c r="N1940" t="s">
        <v>8273</v>
      </c>
      <c r="O1940" t="s">
        <v>8320</v>
      </c>
      <c r="P1940" t="s">
        <v>8322</v>
      </c>
      <c r="Q1940">
        <f t="shared" si="181"/>
        <v>70</v>
      </c>
      <c r="R1940">
        <f t="shared" si="180"/>
        <v>39</v>
      </c>
      <c r="S1940" s="12">
        <f t="shared" si="182"/>
        <v>41663.780300925922</v>
      </c>
      <c r="T1940" s="12">
        <f t="shared" si="183"/>
        <v>41693.780300925922</v>
      </c>
      <c r="U1940">
        <f t="shared" si="184"/>
        <v>2014</v>
      </c>
      <c r="V1940" s="18">
        <f t="shared" si="185"/>
        <v>30</v>
      </c>
    </row>
    <row r="1941" spans="1:22" ht="45" x14ac:dyDescent="0.25">
      <c r="A1941">
        <v>775</v>
      </c>
      <c r="B1941" s="3" t="s">
        <v>776</v>
      </c>
      <c r="C1941" s="3" t="s">
        <v>4885</v>
      </c>
      <c r="D1941" s="6">
        <v>10000</v>
      </c>
      <c r="E1941" s="8">
        <v>170</v>
      </c>
      <c r="F1941" t="s">
        <v>8220</v>
      </c>
      <c r="G1941" t="s">
        <v>8223</v>
      </c>
      <c r="H1941" t="s">
        <v>8245</v>
      </c>
      <c r="I1941">
        <v>1323998795</v>
      </c>
      <c r="J1941">
        <v>1321406795</v>
      </c>
      <c r="K1941" t="b">
        <v>0</v>
      </c>
      <c r="L1941">
        <v>5</v>
      </c>
      <c r="M1941" t="b">
        <v>0</v>
      </c>
      <c r="N1941" t="s">
        <v>8273</v>
      </c>
      <c r="O1941" t="s">
        <v>8320</v>
      </c>
      <c r="P1941" t="s">
        <v>8322</v>
      </c>
      <c r="Q1941">
        <f t="shared" si="181"/>
        <v>2</v>
      </c>
      <c r="R1941">
        <f t="shared" si="180"/>
        <v>34</v>
      </c>
      <c r="S1941" s="12">
        <f t="shared" si="182"/>
        <v>40863.060127314813</v>
      </c>
      <c r="T1941" s="12">
        <f t="shared" si="183"/>
        <v>40893.060127314813</v>
      </c>
      <c r="U1941">
        <f t="shared" si="184"/>
        <v>2011</v>
      </c>
      <c r="V1941" s="18">
        <f t="shared" si="185"/>
        <v>30</v>
      </c>
    </row>
    <row r="1942" spans="1:22" ht="60" x14ac:dyDescent="0.25">
      <c r="A1942">
        <v>776</v>
      </c>
      <c r="B1942" s="3" t="s">
        <v>777</v>
      </c>
      <c r="C1942" s="3" t="s">
        <v>4886</v>
      </c>
      <c r="D1942" s="6">
        <v>7000</v>
      </c>
      <c r="E1942" s="8">
        <v>3598</v>
      </c>
      <c r="F1942" t="s">
        <v>8220</v>
      </c>
      <c r="G1942" t="s">
        <v>8223</v>
      </c>
      <c r="H1942" t="s">
        <v>8245</v>
      </c>
      <c r="I1942">
        <v>1444539600</v>
      </c>
      <c r="J1942">
        <v>1441297645</v>
      </c>
      <c r="K1942" t="b">
        <v>0</v>
      </c>
      <c r="L1942">
        <v>57</v>
      </c>
      <c r="M1942" t="b">
        <v>0</v>
      </c>
      <c r="N1942" t="s">
        <v>8273</v>
      </c>
      <c r="O1942" t="s">
        <v>8320</v>
      </c>
      <c r="P1942" t="s">
        <v>8322</v>
      </c>
      <c r="Q1942">
        <f t="shared" si="181"/>
        <v>51</v>
      </c>
      <c r="R1942">
        <f t="shared" si="180"/>
        <v>63.12</v>
      </c>
      <c r="S1942" s="12">
        <f t="shared" si="182"/>
        <v>42250.685706018514</v>
      </c>
      <c r="T1942" s="12">
        <f t="shared" si="183"/>
        <v>42288.208333333328</v>
      </c>
      <c r="U1942">
        <f t="shared" si="184"/>
        <v>2015</v>
      </c>
      <c r="V1942" s="18">
        <f t="shared" si="185"/>
        <v>37.522627314814819</v>
      </c>
    </row>
    <row r="1943" spans="1:22" ht="60" x14ac:dyDescent="0.25">
      <c r="A1943">
        <v>777</v>
      </c>
      <c r="B1943" s="3" t="s">
        <v>778</v>
      </c>
      <c r="C1943" s="3" t="s">
        <v>4887</v>
      </c>
      <c r="D1943" s="6">
        <v>3000</v>
      </c>
      <c r="E1943" s="8">
        <v>21</v>
      </c>
      <c r="F1943" t="s">
        <v>8220</v>
      </c>
      <c r="G1943" t="s">
        <v>8223</v>
      </c>
      <c r="H1943" t="s">
        <v>8245</v>
      </c>
      <c r="I1943">
        <v>1375313577</v>
      </c>
      <c r="J1943">
        <v>1372721577</v>
      </c>
      <c r="K1943" t="b">
        <v>0</v>
      </c>
      <c r="L1943">
        <v>3</v>
      </c>
      <c r="M1943" t="b">
        <v>0</v>
      </c>
      <c r="N1943" t="s">
        <v>8273</v>
      </c>
      <c r="O1943" t="s">
        <v>8320</v>
      </c>
      <c r="P1943" t="s">
        <v>8322</v>
      </c>
      <c r="Q1943">
        <f t="shared" si="181"/>
        <v>1</v>
      </c>
      <c r="R1943">
        <f t="shared" si="180"/>
        <v>7</v>
      </c>
      <c r="S1943" s="12">
        <f t="shared" si="182"/>
        <v>41456.981215277774</v>
      </c>
      <c r="T1943" s="12">
        <f t="shared" si="183"/>
        <v>41486.981215277774</v>
      </c>
      <c r="U1943">
        <f t="shared" si="184"/>
        <v>2013</v>
      </c>
      <c r="V1943" s="18">
        <f t="shared" si="185"/>
        <v>30</v>
      </c>
    </row>
    <row r="1944" spans="1:22" ht="45" x14ac:dyDescent="0.25">
      <c r="A1944">
        <v>778</v>
      </c>
      <c r="B1944" s="3" t="s">
        <v>779</v>
      </c>
      <c r="C1944" s="3" t="s">
        <v>4888</v>
      </c>
      <c r="D1944" s="6">
        <v>500</v>
      </c>
      <c r="E1944" s="8">
        <v>2</v>
      </c>
      <c r="F1944" t="s">
        <v>8220</v>
      </c>
      <c r="G1944" t="s">
        <v>8223</v>
      </c>
      <c r="H1944" t="s">
        <v>8245</v>
      </c>
      <c r="I1944">
        <v>1398876680</v>
      </c>
      <c r="J1944">
        <v>1396284680</v>
      </c>
      <c r="K1944" t="b">
        <v>0</v>
      </c>
      <c r="L1944">
        <v>1</v>
      </c>
      <c r="M1944" t="b">
        <v>0</v>
      </c>
      <c r="N1944" t="s">
        <v>8273</v>
      </c>
      <c r="O1944" t="s">
        <v>8320</v>
      </c>
      <c r="P1944" t="s">
        <v>8322</v>
      </c>
      <c r="Q1944">
        <f t="shared" si="181"/>
        <v>0</v>
      </c>
      <c r="R1944">
        <f t="shared" si="180"/>
        <v>2</v>
      </c>
      <c r="S1944" s="12">
        <f t="shared" si="182"/>
        <v>41729.702314814815</v>
      </c>
      <c r="T1944" s="12">
        <f t="shared" si="183"/>
        <v>41759.702314814815</v>
      </c>
      <c r="U1944">
        <f t="shared" si="184"/>
        <v>2014</v>
      </c>
      <c r="V1944" s="18">
        <f t="shared" si="185"/>
        <v>30</v>
      </c>
    </row>
    <row r="1945" spans="1:22" ht="60" x14ac:dyDescent="0.25">
      <c r="A1945">
        <v>779</v>
      </c>
      <c r="B1945" s="3" t="s">
        <v>780</v>
      </c>
      <c r="C1945" s="3" t="s">
        <v>4889</v>
      </c>
      <c r="D1945" s="6">
        <v>15000</v>
      </c>
      <c r="E1945" s="8">
        <v>400</v>
      </c>
      <c r="F1945" t="s">
        <v>8220</v>
      </c>
      <c r="G1945" t="s">
        <v>8223</v>
      </c>
      <c r="H1945" t="s">
        <v>8245</v>
      </c>
      <c r="I1945">
        <v>1287115200</v>
      </c>
      <c r="J1945">
        <v>1284567905</v>
      </c>
      <c r="K1945" t="b">
        <v>0</v>
      </c>
      <c r="L1945">
        <v>6</v>
      </c>
      <c r="M1945" t="b">
        <v>0</v>
      </c>
      <c r="N1945" t="s">
        <v>8273</v>
      </c>
      <c r="O1945" t="s">
        <v>8320</v>
      </c>
      <c r="P1945" t="s">
        <v>8322</v>
      </c>
      <c r="Q1945">
        <f t="shared" si="181"/>
        <v>3</v>
      </c>
      <c r="R1945">
        <f t="shared" si="180"/>
        <v>66.67</v>
      </c>
      <c r="S1945" s="12">
        <f t="shared" si="182"/>
        <v>40436.68408564815</v>
      </c>
      <c r="T1945" s="12">
        <f t="shared" si="183"/>
        <v>40466.166666666664</v>
      </c>
      <c r="U1945">
        <f t="shared" si="184"/>
        <v>2010</v>
      </c>
      <c r="V1945" s="18">
        <f t="shared" si="185"/>
        <v>29.482581018518516</v>
      </c>
    </row>
    <row r="1946" spans="1:22" ht="60" x14ac:dyDescent="0.25">
      <c r="A1946">
        <v>1344</v>
      </c>
      <c r="B1946" s="3" t="s">
        <v>1345</v>
      </c>
      <c r="C1946" s="3" t="s">
        <v>5454</v>
      </c>
      <c r="D1946" s="6">
        <v>1500</v>
      </c>
      <c r="E1946" s="8">
        <v>5666</v>
      </c>
      <c r="F1946" t="s">
        <v>8218</v>
      </c>
      <c r="G1946" t="s">
        <v>8228</v>
      </c>
      <c r="H1946" t="s">
        <v>8250</v>
      </c>
      <c r="I1946">
        <v>1467313039</v>
      </c>
      <c r="J1946">
        <v>1464807439</v>
      </c>
      <c r="K1946" t="b">
        <v>0</v>
      </c>
      <c r="L1946">
        <v>139</v>
      </c>
      <c r="M1946" t="b">
        <v>1</v>
      </c>
      <c r="N1946" t="s">
        <v>8272</v>
      </c>
      <c r="O1946" t="s">
        <v>8320</v>
      </c>
      <c r="P1946" t="s">
        <v>8321</v>
      </c>
      <c r="Q1946">
        <f t="shared" si="181"/>
        <v>378</v>
      </c>
      <c r="R1946">
        <f t="shared" si="180"/>
        <v>40.76</v>
      </c>
      <c r="S1946" s="12">
        <f t="shared" si="182"/>
        <v>42522.789803240739</v>
      </c>
      <c r="T1946" s="12">
        <f t="shared" si="183"/>
        <v>42551.789803240739</v>
      </c>
      <c r="U1946">
        <f t="shared" si="184"/>
        <v>2016</v>
      </c>
      <c r="V1946" s="18">
        <f t="shared" si="185"/>
        <v>29</v>
      </c>
    </row>
    <row r="1947" spans="1:22" ht="45" x14ac:dyDescent="0.25">
      <c r="A1947">
        <v>1345</v>
      </c>
      <c r="B1947" s="3" t="s">
        <v>1346</v>
      </c>
      <c r="C1947" s="3" t="s">
        <v>5455</v>
      </c>
      <c r="D1947" s="6">
        <v>300</v>
      </c>
      <c r="E1947" s="8">
        <v>375</v>
      </c>
      <c r="F1947" t="s">
        <v>8218</v>
      </c>
      <c r="G1947" t="s">
        <v>8223</v>
      </c>
      <c r="H1947" t="s">
        <v>8245</v>
      </c>
      <c r="I1947">
        <v>1405366359</v>
      </c>
      <c r="J1947">
        <v>1402342359</v>
      </c>
      <c r="K1947" t="b">
        <v>0</v>
      </c>
      <c r="L1947">
        <v>7</v>
      </c>
      <c r="M1947" t="b">
        <v>1</v>
      </c>
      <c r="N1947" t="s">
        <v>8272</v>
      </c>
      <c r="O1947" t="s">
        <v>8320</v>
      </c>
      <c r="P1947" t="s">
        <v>8321</v>
      </c>
      <c r="Q1947">
        <f t="shared" si="181"/>
        <v>125</v>
      </c>
      <c r="R1947">
        <f t="shared" si="180"/>
        <v>53.57</v>
      </c>
      <c r="S1947" s="12">
        <f t="shared" si="182"/>
        <v>41799.814340277779</v>
      </c>
      <c r="T1947" s="12">
        <f t="shared" si="183"/>
        <v>41834.814340277779</v>
      </c>
      <c r="U1947">
        <f t="shared" si="184"/>
        <v>2014</v>
      </c>
      <c r="V1947" s="18">
        <f t="shared" si="185"/>
        <v>35</v>
      </c>
    </row>
    <row r="1948" spans="1:22" ht="45" x14ac:dyDescent="0.25">
      <c r="A1948">
        <v>1346</v>
      </c>
      <c r="B1948" s="3" t="s">
        <v>1347</v>
      </c>
      <c r="C1948" s="3" t="s">
        <v>5456</v>
      </c>
      <c r="D1948" s="6">
        <v>4900</v>
      </c>
      <c r="E1948" s="8">
        <v>7219</v>
      </c>
      <c r="F1948" t="s">
        <v>8218</v>
      </c>
      <c r="G1948" t="s">
        <v>8223</v>
      </c>
      <c r="H1948" t="s">
        <v>8245</v>
      </c>
      <c r="I1948">
        <v>1372297751</v>
      </c>
      <c r="J1948">
        <v>1369705751</v>
      </c>
      <c r="K1948" t="b">
        <v>0</v>
      </c>
      <c r="L1948">
        <v>149</v>
      </c>
      <c r="M1948" t="b">
        <v>1</v>
      </c>
      <c r="N1948" t="s">
        <v>8272</v>
      </c>
      <c r="O1948" t="s">
        <v>8320</v>
      </c>
      <c r="P1948" t="s">
        <v>8321</v>
      </c>
      <c r="Q1948">
        <f t="shared" si="181"/>
        <v>147</v>
      </c>
      <c r="R1948">
        <f t="shared" si="180"/>
        <v>48.45</v>
      </c>
      <c r="S1948" s="12">
        <f t="shared" si="182"/>
        <v>41422.075821759259</v>
      </c>
      <c r="T1948" s="12">
        <f t="shared" si="183"/>
        <v>41452.075821759259</v>
      </c>
      <c r="U1948">
        <f t="shared" si="184"/>
        <v>2013</v>
      </c>
      <c r="V1948" s="18">
        <f t="shared" si="185"/>
        <v>30</v>
      </c>
    </row>
    <row r="1949" spans="1:22" ht="60" x14ac:dyDescent="0.25">
      <c r="A1949">
        <v>1347</v>
      </c>
      <c r="B1949" s="3" t="s">
        <v>1348</v>
      </c>
      <c r="C1949" s="3" t="s">
        <v>5457</v>
      </c>
      <c r="D1949" s="6">
        <v>2500</v>
      </c>
      <c r="E1949" s="8">
        <v>2555</v>
      </c>
      <c r="F1949" t="s">
        <v>8218</v>
      </c>
      <c r="G1949" t="s">
        <v>8223</v>
      </c>
      <c r="H1949" t="s">
        <v>8245</v>
      </c>
      <c r="I1949">
        <v>1425741525</v>
      </c>
      <c r="J1949">
        <v>1423149525</v>
      </c>
      <c r="K1949" t="b">
        <v>0</v>
      </c>
      <c r="L1949">
        <v>31</v>
      </c>
      <c r="M1949" t="b">
        <v>1</v>
      </c>
      <c r="N1949" t="s">
        <v>8272</v>
      </c>
      <c r="O1949" t="s">
        <v>8320</v>
      </c>
      <c r="P1949" t="s">
        <v>8321</v>
      </c>
      <c r="Q1949">
        <f t="shared" si="181"/>
        <v>102</v>
      </c>
      <c r="R1949">
        <f t="shared" si="180"/>
        <v>82.42</v>
      </c>
      <c r="S1949" s="12">
        <f t="shared" si="182"/>
        <v>42040.638020833328</v>
      </c>
      <c r="T1949" s="12">
        <f t="shared" si="183"/>
        <v>42070.638020833328</v>
      </c>
      <c r="U1949">
        <f t="shared" si="184"/>
        <v>2015</v>
      </c>
      <c r="V1949" s="18">
        <f t="shared" si="185"/>
        <v>30</v>
      </c>
    </row>
    <row r="1950" spans="1:22" ht="60" x14ac:dyDescent="0.25">
      <c r="A1950">
        <v>1348</v>
      </c>
      <c r="B1950" s="3" t="s">
        <v>1349</v>
      </c>
      <c r="C1950" s="3" t="s">
        <v>5458</v>
      </c>
      <c r="D1950" s="6">
        <v>5875</v>
      </c>
      <c r="E1950" s="8">
        <v>5985</v>
      </c>
      <c r="F1950" t="s">
        <v>8218</v>
      </c>
      <c r="G1950" t="s">
        <v>8223</v>
      </c>
      <c r="H1950" t="s">
        <v>8245</v>
      </c>
      <c r="I1950">
        <v>1418904533</v>
      </c>
      <c r="J1950">
        <v>1416485333</v>
      </c>
      <c r="K1950" t="b">
        <v>0</v>
      </c>
      <c r="L1950">
        <v>26</v>
      </c>
      <c r="M1950" t="b">
        <v>1</v>
      </c>
      <c r="N1950" t="s">
        <v>8272</v>
      </c>
      <c r="O1950" t="s">
        <v>8320</v>
      </c>
      <c r="P1950" t="s">
        <v>8321</v>
      </c>
      <c r="Q1950">
        <f t="shared" si="181"/>
        <v>102</v>
      </c>
      <c r="R1950">
        <f t="shared" si="180"/>
        <v>230.19</v>
      </c>
      <c r="S1950" s="12">
        <f t="shared" si="182"/>
        <v>41963.506168981476</v>
      </c>
      <c r="T1950" s="12">
        <f t="shared" si="183"/>
        <v>41991.506168981476</v>
      </c>
      <c r="U1950">
        <f t="shared" si="184"/>
        <v>2014</v>
      </c>
      <c r="V1950" s="18">
        <f t="shared" si="185"/>
        <v>28</v>
      </c>
    </row>
    <row r="1951" spans="1:22" ht="60" x14ac:dyDescent="0.25">
      <c r="A1951">
        <v>1349</v>
      </c>
      <c r="B1951" s="3" t="s">
        <v>1350</v>
      </c>
      <c r="C1951" s="3" t="s">
        <v>5459</v>
      </c>
      <c r="D1951" s="6">
        <v>5000</v>
      </c>
      <c r="E1951" s="8">
        <v>10210</v>
      </c>
      <c r="F1951" t="s">
        <v>8218</v>
      </c>
      <c r="G1951" t="s">
        <v>8228</v>
      </c>
      <c r="H1951" t="s">
        <v>8250</v>
      </c>
      <c r="I1951">
        <v>1450249140</v>
      </c>
      <c r="J1951">
        <v>1447055935</v>
      </c>
      <c r="K1951" t="b">
        <v>0</v>
      </c>
      <c r="L1951">
        <v>172</v>
      </c>
      <c r="M1951" t="b">
        <v>1</v>
      </c>
      <c r="N1951" t="s">
        <v>8272</v>
      </c>
      <c r="O1951" t="s">
        <v>8320</v>
      </c>
      <c r="P1951" t="s">
        <v>8321</v>
      </c>
      <c r="Q1951">
        <f t="shared" si="181"/>
        <v>204</v>
      </c>
      <c r="R1951">
        <f t="shared" si="180"/>
        <v>59.36</v>
      </c>
      <c r="S1951" s="12">
        <f t="shared" si="182"/>
        <v>42317.33258101852</v>
      </c>
      <c r="T1951" s="12">
        <f t="shared" si="183"/>
        <v>42354.290972222225</v>
      </c>
      <c r="U1951">
        <f t="shared" si="184"/>
        <v>2015</v>
      </c>
      <c r="V1951" s="18">
        <f t="shared" si="185"/>
        <v>36.958391203703705</v>
      </c>
    </row>
    <row r="1952" spans="1:22" ht="60" x14ac:dyDescent="0.25">
      <c r="A1952">
        <v>1350</v>
      </c>
      <c r="B1952" s="3" t="s">
        <v>1351</v>
      </c>
      <c r="C1952" s="3" t="s">
        <v>5460</v>
      </c>
      <c r="D1952" s="6">
        <v>5000</v>
      </c>
      <c r="E1952" s="8">
        <v>5202.5</v>
      </c>
      <c r="F1952" t="s">
        <v>8218</v>
      </c>
      <c r="G1952" t="s">
        <v>8223</v>
      </c>
      <c r="H1952" t="s">
        <v>8245</v>
      </c>
      <c r="I1952">
        <v>1451089134</v>
      </c>
      <c r="J1952">
        <v>1448497134</v>
      </c>
      <c r="K1952" t="b">
        <v>0</v>
      </c>
      <c r="L1952">
        <v>78</v>
      </c>
      <c r="M1952" t="b">
        <v>1</v>
      </c>
      <c r="N1952" t="s">
        <v>8272</v>
      </c>
      <c r="O1952" t="s">
        <v>8320</v>
      </c>
      <c r="P1952" t="s">
        <v>8321</v>
      </c>
      <c r="Q1952">
        <f t="shared" si="181"/>
        <v>104</v>
      </c>
      <c r="R1952">
        <f t="shared" si="180"/>
        <v>66.7</v>
      </c>
      <c r="S1952" s="12">
        <f t="shared" si="182"/>
        <v>42334.013124999998</v>
      </c>
      <c r="T1952" s="12">
        <f t="shared" si="183"/>
        <v>42364.013124999998</v>
      </c>
      <c r="U1952">
        <f t="shared" si="184"/>
        <v>2015</v>
      </c>
      <c r="V1952" s="18">
        <f t="shared" si="185"/>
        <v>30</v>
      </c>
    </row>
    <row r="1953" spans="1:22" ht="45" x14ac:dyDescent="0.25">
      <c r="A1953">
        <v>1351</v>
      </c>
      <c r="B1953" s="3" t="s">
        <v>1352</v>
      </c>
      <c r="C1953" s="3" t="s">
        <v>5461</v>
      </c>
      <c r="D1953" s="6">
        <v>20000</v>
      </c>
      <c r="E1953" s="8">
        <v>20253</v>
      </c>
      <c r="F1953" t="s">
        <v>8218</v>
      </c>
      <c r="G1953" t="s">
        <v>8223</v>
      </c>
      <c r="H1953" t="s">
        <v>8245</v>
      </c>
      <c r="I1953">
        <v>1455299144</v>
      </c>
      <c r="J1953">
        <v>1452707144</v>
      </c>
      <c r="K1953" t="b">
        <v>0</v>
      </c>
      <c r="L1953">
        <v>120</v>
      </c>
      <c r="M1953" t="b">
        <v>1</v>
      </c>
      <c r="N1953" t="s">
        <v>8272</v>
      </c>
      <c r="O1953" t="s">
        <v>8320</v>
      </c>
      <c r="P1953" t="s">
        <v>8321</v>
      </c>
      <c r="Q1953">
        <f t="shared" si="181"/>
        <v>101</v>
      </c>
      <c r="R1953">
        <f t="shared" si="180"/>
        <v>168.78</v>
      </c>
      <c r="S1953" s="12">
        <f t="shared" si="182"/>
        <v>42382.74009259259</v>
      </c>
      <c r="T1953" s="12">
        <f t="shared" si="183"/>
        <v>42412.74009259259</v>
      </c>
      <c r="U1953">
        <f t="shared" si="184"/>
        <v>2016</v>
      </c>
      <c r="V1953" s="18">
        <f t="shared" si="185"/>
        <v>30</v>
      </c>
    </row>
    <row r="1954" spans="1:22" ht="60" x14ac:dyDescent="0.25">
      <c r="A1954">
        <v>1352</v>
      </c>
      <c r="B1954" s="3" t="s">
        <v>1353</v>
      </c>
      <c r="C1954" s="3" t="s">
        <v>5462</v>
      </c>
      <c r="D1954" s="6">
        <v>10000</v>
      </c>
      <c r="E1954" s="8">
        <v>13614</v>
      </c>
      <c r="F1954" t="s">
        <v>8218</v>
      </c>
      <c r="G1954" t="s">
        <v>8223</v>
      </c>
      <c r="H1954" t="s">
        <v>8245</v>
      </c>
      <c r="I1954">
        <v>1441425540</v>
      </c>
      <c r="J1954">
        <v>1436968366</v>
      </c>
      <c r="K1954" t="b">
        <v>0</v>
      </c>
      <c r="L1954">
        <v>227</v>
      </c>
      <c r="M1954" t="b">
        <v>1</v>
      </c>
      <c r="N1954" t="s">
        <v>8272</v>
      </c>
      <c r="O1954" t="s">
        <v>8320</v>
      </c>
      <c r="P1954" t="s">
        <v>8321</v>
      </c>
      <c r="Q1954">
        <f t="shared" si="181"/>
        <v>136</v>
      </c>
      <c r="R1954">
        <f t="shared" si="180"/>
        <v>59.97</v>
      </c>
      <c r="S1954" s="12">
        <f t="shared" si="182"/>
        <v>42200.578310185185</v>
      </c>
      <c r="T1954" s="12">
        <f t="shared" si="183"/>
        <v>42252.165972222225</v>
      </c>
      <c r="U1954">
        <f t="shared" si="184"/>
        <v>2015</v>
      </c>
      <c r="V1954" s="18">
        <f t="shared" si="185"/>
        <v>51.587662037037042</v>
      </c>
    </row>
    <row r="1955" spans="1:22" ht="45" x14ac:dyDescent="0.25">
      <c r="A1955">
        <v>1353</v>
      </c>
      <c r="B1955" s="3" t="s">
        <v>1354</v>
      </c>
      <c r="C1955" s="3" t="s">
        <v>5463</v>
      </c>
      <c r="D1955" s="6">
        <v>1000</v>
      </c>
      <c r="E1955" s="8">
        <v>1336</v>
      </c>
      <c r="F1955" t="s">
        <v>8218</v>
      </c>
      <c r="G1955" t="s">
        <v>8223</v>
      </c>
      <c r="H1955" t="s">
        <v>8245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8272</v>
      </c>
      <c r="O1955" t="s">
        <v>8320</v>
      </c>
      <c r="P1955" t="s">
        <v>8321</v>
      </c>
      <c r="Q1955">
        <f t="shared" si="181"/>
        <v>134</v>
      </c>
      <c r="R1955">
        <f t="shared" si="180"/>
        <v>31.81</v>
      </c>
      <c r="S1955" s="12">
        <f t="shared" si="182"/>
        <v>41309.11791666667</v>
      </c>
      <c r="T1955" s="12">
        <f t="shared" si="183"/>
        <v>41344</v>
      </c>
      <c r="U1955">
        <f t="shared" si="184"/>
        <v>2013</v>
      </c>
      <c r="V1955" s="18">
        <f t="shared" si="185"/>
        <v>34.882083333333334</v>
      </c>
    </row>
    <row r="1956" spans="1:22" ht="60" x14ac:dyDescent="0.25">
      <c r="A1956">
        <v>1354</v>
      </c>
      <c r="B1956" s="3" t="s">
        <v>1355</v>
      </c>
      <c r="C1956" s="3" t="s">
        <v>5464</v>
      </c>
      <c r="D1956" s="6">
        <v>1200</v>
      </c>
      <c r="E1956" s="8">
        <v>1563</v>
      </c>
      <c r="F1956" t="s">
        <v>8218</v>
      </c>
      <c r="G1956" t="s">
        <v>8224</v>
      </c>
      <c r="H1956" t="s">
        <v>8246</v>
      </c>
      <c r="I1956">
        <v>1465672979</v>
      </c>
      <c r="J1956">
        <v>1463080979</v>
      </c>
      <c r="K1956" t="b">
        <v>0</v>
      </c>
      <c r="L1956">
        <v>64</v>
      </c>
      <c r="M1956" t="b">
        <v>1</v>
      </c>
      <c r="N1956" t="s">
        <v>8272</v>
      </c>
      <c r="O1956" t="s">
        <v>8320</v>
      </c>
      <c r="P1956" t="s">
        <v>8321</v>
      </c>
      <c r="Q1956">
        <f t="shared" si="181"/>
        <v>130</v>
      </c>
      <c r="R1956">
        <f t="shared" si="180"/>
        <v>24.42</v>
      </c>
      <c r="S1956" s="12">
        <f t="shared" si="182"/>
        <v>42502.807627314818</v>
      </c>
      <c r="T1956" s="12">
        <f t="shared" si="183"/>
        <v>42532.807627314818</v>
      </c>
      <c r="U1956">
        <f t="shared" si="184"/>
        <v>2016</v>
      </c>
      <c r="V1956" s="18">
        <f t="shared" si="185"/>
        <v>30</v>
      </c>
    </row>
    <row r="1957" spans="1:22" ht="60" x14ac:dyDescent="0.25">
      <c r="A1957">
        <v>1355</v>
      </c>
      <c r="B1957" s="3" t="s">
        <v>1356</v>
      </c>
      <c r="C1957" s="3" t="s">
        <v>5465</v>
      </c>
      <c r="D1957" s="6">
        <v>2500</v>
      </c>
      <c r="E1957" s="8">
        <v>3067</v>
      </c>
      <c r="F1957" t="s">
        <v>8218</v>
      </c>
      <c r="G1957" t="s">
        <v>8224</v>
      </c>
      <c r="H1957" t="s">
        <v>8246</v>
      </c>
      <c r="I1957">
        <v>1354269600</v>
      </c>
      <c r="J1957">
        <v>1351663605</v>
      </c>
      <c r="K1957" t="b">
        <v>0</v>
      </c>
      <c r="L1957">
        <v>121</v>
      </c>
      <c r="M1957" t="b">
        <v>1</v>
      </c>
      <c r="N1957" t="s">
        <v>8272</v>
      </c>
      <c r="O1957" t="s">
        <v>8320</v>
      </c>
      <c r="P1957" t="s">
        <v>8321</v>
      </c>
      <c r="Q1957">
        <f t="shared" si="181"/>
        <v>123</v>
      </c>
      <c r="R1957">
        <f t="shared" si="180"/>
        <v>25.35</v>
      </c>
      <c r="S1957" s="12">
        <f t="shared" si="182"/>
        <v>41213.254687499997</v>
      </c>
      <c r="T1957" s="12">
        <f t="shared" si="183"/>
        <v>41243.416666666664</v>
      </c>
      <c r="U1957">
        <f t="shared" si="184"/>
        <v>2012</v>
      </c>
      <c r="V1957" s="18">
        <f t="shared" si="185"/>
        <v>30.161979166666669</v>
      </c>
    </row>
    <row r="1958" spans="1:22" ht="60" x14ac:dyDescent="0.25">
      <c r="A1958">
        <v>1356</v>
      </c>
      <c r="B1958" s="3" t="s">
        <v>1357</v>
      </c>
      <c r="C1958" s="3" t="s">
        <v>5466</v>
      </c>
      <c r="D1958" s="6">
        <v>3400</v>
      </c>
      <c r="E1958" s="8">
        <v>6215.56</v>
      </c>
      <c r="F1958" t="s">
        <v>8218</v>
      </c>
      <c r="G1958" t="s">
        <v>8223</v>
      </c>
      <c r="H1958" t="s">
        <v>8245</v>
      </c>
      <c r="I1958">
        <v>1372985760</v>
      </c>
      <c r="J1958">
        <v>1370393760</v>
      </c>
      <c r="K1958" t="b">
        <v>0</v>
      </c>
      <c r="L1958">
        <v>87</v>
      </c>
      <c r="M1958" t="b">
        <v>1</v>
      </c>
      <c r="N1958" t="s">
        <v>8272</v>
      </c>
      <c r="O1958" t="s">
        <v>8320</v>
      </c>
      <c r="P1958" t="s">
        <v>8321</v>
      </c>
      <c r="Q1958">
        <f t="shared" si="181"/>
        <v>183</v>
      </c>
      <c r="R1958">
        <f t="shared" si="180"/>
        <v>71.44</v>
      </c>
      <c r="S1958" s="12">
        <f t="shared" si="182"/>
        <v>41430.038888888892</v>
      </c>
      <c r="T1958" s="12">
        <f t="shared" si="183"/>
        <v>41460.038888888892</v>
      </c>
      <c r="U1958">
        <f t="shared" si="184"/>
        <v>2013</v>
      </c>
      <c r="V1958" s="18">
        <f t="shared" si="185"/>
        <v>30</v>
      </c>
    </row>
    <row r="1959" spans="1:22" ht="45" x14ac:dyDescent="0.25">
      <c r="A1959">
        <v>1357</v>
      </c>
      <c r="B1959" s="3" t="s">
        <v>1358</v>
      </c>
      <c r="C1959" s="3" t="s">
        <v>5467</v>
      </c>
      <c r="D1959" s="6">
        <v>2000</v>
      </c>
      <c r="E1959" s="8">
        <v>2506</v>
      </c>
      <c r="F1959" t="s">
        <v>8218</v>
      </c>
      <c r="G1959" t="s">
        <v>8223</v>
      </c>
      <c r="H1959" t="s">
        <v>8245</v>
      </c>
      <c r="I1959">
        <v>1362117540</v>
      </c>
      <c r="J1959">
        <v>1359587137</v>
      </c>
      <c r="K1959" t="b">
        <v>0</v>
      </c>
      <c r="L1959">
        <v>65</v>
      </c>
      <c r="M1959" t="b">
        <v>1</v>
      </c>
      <c r="N1959" t="s">
        <v>8272</v>
      </c>
      <c r="O1959" t="s">
        <v>8320</v>
      </c>
      <c r="P1959" t="s">
        <v>8321</v>
      </c>
      <c r="Q1959">
        <f t="shared" si="181"/>
        <v>125</v>
      </c>
      <c r="R1959">
        <f t="shared" si="180"/>
        <v>38.549999999999997</v>
      </c>
      <c r="S1959" s="12">
        <f t="shared" si="182"/>
        <v>41304.962233796294</v>
      </c>
      <c r="T1959" s="12">
        <f t="shared" si="183"/>
        <v>41334.249305555553</v>
      </c>
      <c r="U1959">
        <f t="shared" si="184"/>
        <v>2013</v>
      </c>
      <c r="V1959" s="18">
        <f t="shared" si="185"/>
        <v>29.287071759259259</v>
      </c>
    </row>
    <row r="1960" spans="1:22" ht="45" x14ac:dyDescent="0.25">
      <c r="A1960">
        <v>1358</v>
      </c>
      <c r="B1960" s="3" t="s">
        <v>1359</v>
      </c>
      <c r="C1960" s="3" t="s">
        <v>5468</v>
      </c>
      <c r="D1960" s="6">
        <v>3000</v>
      </c>
      <c r="E1960" s="8">
        <v>3350</v>
      </c>
      <c r="F1960" t="s">
        <v>8218</v>
      </c>
      <c r="G1960" t="s">
        <v>8223</v>
      </c>
      <c r="H1960" t="s">
        <v>8245</v>
      </c>
      <c r="I1960">
        <v>1309009323</v>
      </c>
      <c r="J1960">
        <v>1306417323</v>
      </c>
      <c r="K1960" t="b">
        <v>0</v>
      </c>
      <c r="L1960">
        <v>49</v>
      </c>
      <c r="M1960" t="b">
        <v>1</v>
      </c>
      <c r="N1960" t="s">
        <v>8272</v>
      </c>
      <c r="O1960" t="s">
        <v>8320</v>
      </c>
      <c r="P1960" t="s">
        <v>8321</v>
      </c>
      <c r="Q1960">
        <f t="shared" si="181"/>
        <v>112</v>
      </c>
      <c r="R1960">
        <f t="shared" si="180"/>
        <v>68.37</v>
      </c>
      <c r="S1960" s="12">
        <f t="shared" si="182"/>
        <v>40689.570868055554</v>
      </c>
      <c r="T1960" s="12">
        <f t="shared" si="183"/>
        <v>40719.570868055554</v>
      </c>
      <c r="U1960">
        <f t="shared" si="184"/>
        <v>2011</v>
      </c>
      <c r="V1960" s="18">
        <f t="shared" si="185"/>
        <v>30</v>
      </c>
    </row>
    <row r="1961" spans="1:22" ht="60" x14ac:dyDescent="0.25">
      <c r="A1961">
        <v>1359</v>
      </c>
      <c r="B1961" s="3" t="s">
        <v>1360</v>
      </c>
      <c r="C1961" s="3" t="s">
        <v>5469</v>
      </c>
      <c r="D1961" s="6">
        <v>660</v>
      </c>
      <c r="E1961" s="8">
        <v>764</v>
      </c>
      <c r="F1961" t="s">
        <v>8218</v>
      </c>
      <c r="G1961" t="s">
        <v>8223</v>
      </c>
      <c r="H1961" t="s">
        <v>8245</v>
      </c>
      <c r="I1961">
        <v>1309980790</v>
      </c>
      <c r="J1961">
        <v>1304623990</v>
      </c>
      <c r="K1961" t="b">
        <v>0</v>
      </c>
      <c r="L1961">
        <v>19</v>
      </c>
      <c r="M1961" t="b">
        <v>1</v>
      </c>
      <c r="N1961" t="s">
        <v>8272</v>
      </c>
      <c r="O1961" t="s">
        <v>8320</v>
      </c>
      <c r="P1961" t="s">
        <v>8321</v>
      </c>
      <c r="Q1961">
        <f t="shared" si="181"/>
        <v>116</v>
      </c>
      <c r="R1961">
        <f t="shared" si="180"/>
        <v>40.21</v>
      </c>
      <c r="S1961" s="12">
        <f t="shared" si="182"/>
        <v>40668.814699074072</v>
      </c>
      <c r="T1961" s="12">
        <f t="shared" si="183"/>
        <v>40730.814699074072</v>
      </c>
      <c r="U1961">
        <f t="shared" si="184"/>
        <v>2011</v>
      </c>
      <c r="V1961" s="18">
        <f t="shared" si="185"/>
        <v>62</v>
      </c>
    </row>
    <row r="1962" spans="1:22" ht="30" x14ac:dyDescent="0.25">
      <c r="A1962">
        <v>1360</v>
      </c>
      <c r="B1962" s="3" t="s">
        <v>1361</v>
      </c>
      <c r="C1962" s="3" t="s">
        <v>5470</v>
      </c>
      <c r="D1962" s="6">
        <v>1500</v>
      </c>
      <c r="E1962" s="8">
        <v>2598</v>
      </c>
      <c r="F1962" t="s">
        <v>8218</v>
      </c>
      <c r="G1962" t="s">
        <v>8223</v>
      </c>
      <c r="H1962" t="s">
        <v>8245</v>
      </c>
      <c r="I1962">
        <v>1343943420</v>
      </c>
      <c r="J1962">
        <v>1341524220</v>
      </c>
      <c r="K1962" t="b">
        <v>0</v>
      </c>
      <c r="L1962">
        <v>81</v>
      </c>
      <c r="M1962" t="b">
        <v>1</v>
      </c>
      <c r="N1962" t="s">
        <v>8272</v>
      </c>
      <c r="O1962" t="s">
        <v>8320</v>
      </c>
      <c r="P1962" t="s">
        <v>8321</v>
      </c>
      <c r="Q1962">
        <f t="shared" si="181"/>
        <v>173</v>
      </c>
      <c r="R1962">
        <f t="shared" si="180"/>
        <v>32.07</v>
      </c>
      <c r="S1962" s="12">
        <f t="shared" si="182"/>
        <v>41095.900694444441</v>
      </c>
      <c r="T1962" s="12">
        <f t="shared" si="183"/>
        <v>41123.900694444441</v>
      </c>
      <c r="U1962">
        <f t="shared" si="184"/>
        <v>2012</v>
      </c>
      <c r="V1962" s="18">
        <f t="shared" si="185"/>
        <v>28</v>
      </c>
    </row>
    <row r="1963" spans="1:22" ht="45" x14ac:dyDescent="0.25">
      <c r="A1963">
        <v>1361</v>
      </c>
      <c r="B1963" s="3" t="s">
        <v>1362</v>
      </c>
      <c r="C1963" s="3" t="s">
        <v>5471</v>
      </c>
      <c r="D1963" s="6">
        <v>6000</v>
      </c>
      <c r="E1963" s="8">
        <v>7559</v>
      </c>
      <c r="F1963" t="s">
        <v>8218</v>
      </c>
      <c r="G1963" t="s">
        <v>8224</v>
      </c>
      <c r="H1963" t="s">
        <v>8246</v>
      </c>
      <c r="I1963">
        <v>1403370772</v>
      </c>
      <c r="J1963">
        <v>1400778772</v>
      </c>
      <c r="K1963" t="b">
        <v>0</v>
      </c>
      <c r="L1963">
        <v>264</v>
      </c>
      <c r="M1963" t="b">
        <v>1</v>
      </c>
      <c r="N1963" t="s">
        <v>8272</v>
      </c>
      <c r="O1963" t="s">
        <v>8320</v>
      </c>
      <c r="P1963" t="s">
        <v>8321</v>
      </c>
      <c r="Q1963">
        <f t="shared" si="181"/>
        <v>126</v>
      </c>
      <c r="R1963">
        <f t="shared" si="180"/>
        <v>28.63</v>
      </c>
      <c r="S1963" s="12">
        <f t="shared" si="182"/>
        <v>41781.717268518521</v>
      </c>
      <c r="T1963" s="12">
        <f t="shared" si="183"/>
        <v>41811.717268518521</v>
      </c>
      <c r="U1963">
        <f t="shared" si="184"/>
        <v>2014</v>
      </c>
      <c r="V1963" s="18">
        <f t="shared" si="185"/>
        <v>30</v>
      </c>
    </row>
    <row r="1964" spans="1:22" ht="45" x14ac:dyDescent="0.25">
      <c r="A1964">
        <v>1362</v>
      </c>
      <c r="B1964" s="3" t="s">
        <v>1363</v>
      </c>
      <c r="C1964" s="3" t="s">
        <v>5472</v>
      </c>
      <c r="D1964" s="6">
        <v>1000</v>
      </c>
      <c r="E1964" s="8">
        <v>1091</v>
      </c>
      <c r="F1964" t="s">
        <v>8218</v>
      </c>
      <c r="G1964" t="s">
        <v>8223</v>
      </c>
      <c r="H1964" t="s">
        <v>8245</v>
      </c>
      <c r="I1964">
        <v>1378592731</v>
      </c>
      <c r="J1964">
        <v>1373408731</v>
      </c>
      <c r="K1964" t="b">
        <v>0</v>
      </c>
      <c r="L1964">
        <v>25</v>
      </c>
      <c r="M1964" t="b">
        <v>1</v>
      </c>
      <c r="N1964" t="s">
        <v>8272</v>
      </c>
      <c r="O1964" t="s">
        <v>8320</v>
      </c>
      <c r="P1964" t="s">
        <v>8321</v>
      </c>
      <c r="Q1964">
        <f t="shared" si="181"/>
        <v>109</v>
      </c>
      <c r="R1964">
        <f t="shared" si="180"/>
        <v>43.64</v>
      </c>
      <c r="S1964" s="12">
        <f t="shared" si="182"/>
        <v>41464.934386574074</v>
      </c>
      <c r="T1964" s="12">
        <f t="shared" si="183"/>
        <v>41524.934386574074</v>
      </c>
      <c r="U1964">
        <f t="shared" si="184"/>
        <v>2013</v>
      </c>
      <c r="V1964" s="18">
        <f t="shared" si="185"/>
        <v>60</v>
      </c>
    </row>
    <row r="1965" spans="1:22" ht="60" x14ac:dyDescent="0.25">
      <c r="A1965">
        <v>1363</v>
      </c>
      <c r="B1965" s="3" t="s">
        <v>1364</v>
      </c>
      <c r="C1965" s="3" t="s">
        <v>5473</v>
      </c>
      <c r="D1965" s="6">
        <v>200</v>
      </c>
      <c r="E1965" s="8">
        <v>200</v>
      </c>
      <c r="F1965" t="s">
        <v>8218</v>
      </c>
      <c r="G1965" t="s">
        <v>8223</v>
      </c>
      <c r="H1965" t="s">
        <v>8245</v>
      </c>
      <c r="I1965">
        <v>1455523140</v>
      </c>
      <c r="J1965">
        <v>1453925727</v>
      </c>
      <c r="K1965" t="b">
        <v>0</v>
      </c>
      <c r="L1965">
        <v>5</v>
      </c>
      <c r="M1965" t="b">
        <v>1</v>
      </c>
      <c r="N1965" t="s">
        <v>8272</v>
      </c>
      <c r="O1965" t="s">
        <v>8320</v>
      </c>
      <c r="P1965" t="s">
        <v>8321</v>
      </c>
      <c r="Q1965">
        <f t="shared" si="181"/>
        <v>100</v>
      </c>
      <c r="R1965">
        <f t="shared" si="180"/>
        <v>40</v>
      </c>
      <c r="S1965" s="12">
        <f t="shared" si="182"/>
        <v>42396.8440625</v>
      </c>
      <c r="T1965" s="12">
        <f t="shared" si="183"/>
        <v>42415.332638888889</v>
      </c>
      <c r="U1965">
        <f t="shared" si="184"/>
        <v>2016</v>
      </c>
      <c r="V1965" s="18">
        <f t="shared" si="185"/>
        <v>18.488576388888887</v>
      </c>
    </row>
    <row r="1966" spans="1:22" ht="60" x14ac:dyDescent="0.25">
      <c r="A1966">
        <v>1404</v>
      </c>
      <c r="B1966" s="3" t="s">
        <v>1405</v>
      </c>
      <c r="C1966" s="3" t="s">
        <v>5514</v>
      </c>
      <c r="D1966" s="6">
        <v>14500</v>
      </c>
      <c r="E1966" s="8">
        <v>241</v>
      </c>
      <c r="F1966" t="s">
        <v>8220</v>
      </c>
      <c r="G1966" t="s">
        <v>8224</v>
      </c>
      <c r="H1966" t="s">
        <v>8246</v>
      </c>
      <c r="I1966">
        <v>1424607285</v>
      </c>
      <c r="J1966">
        <v>1422447285</v>
      </c>
      <c r="K1966" t="b">
        <v>1</v>
      </c>
      <c r="L1966">
        <v>5</v>
      </c>
      <c r="M1966" t="b">
        <v>0</v>
      </c>
      <c r="N1966" t="s">
        <v>8285</v>
      </c>
      <c r="O1966" t="s">
        <v>8320</v>
      </c>
      <c r="P1966" t="s">
        <v>8339</v>
      </c>
      <c r="Q1966">
        <f t="shared" si="181"/>
        <v>2</v>
      </c>
      <c r="R1966">
        <f t="shared" si="180"/>
        <v>48.2</v>
      </c>
      <c r="S1966" s="12">
        <f t="shared" si="182"/>
        <v>42032.510243055556</v>
      </c>
      <c r="T1966" s="12">
        <f t="shared" si="183"/>
        <v>42057.510243055556</v>
      </c>
      <c r="U1966">
        <f t="shared" si="184"/>
        <v>2015</v>
      </c>
      <c r="V1966" s="18">
        <f t="shared" si="185"/>
        <v>25</v>
      </c>
    </row>
    <row r="1967" spans="1:22" ht="30" x14ac:dyDescent="0.25">
      <c r="A1967">
        <v>1405</v>
      </c>
      <c r="B1967" s="3" t="s">
        <v>1406</v>
      </c>
      <c r="C1967" s="3" t="s">
        <v>5515</v>
      </c>
      <c r="D1967" s="6">
        <v>25000</v>
      </c>
      <c r="E1967" s="8">
        <v>105</v>
      </c>
      <c r="F1967" t="s">
        <v>8220</v>
      </c>
      <c r="G1967" t="s">
        <v>8223</v>
      </c>
      <c r="H1967" t="s">
        <v>8245</v>
      </c>
      <c r="I1967">
        <v>1417195201</v>
      </c>
      <c r="J1967">
        <v>1414599601</v>
      </c>
      <c r="K1967" t="b">
        <v>1</v>
      </c>
      <c r="L1967">
        <v>17</v>
      </c>
      <c r="M1967" t="b">
        <v>0</v>
      </c>
      <c r="N1967" t="s">
        <v>8285</v>
      </c>
      <c r="O1967" t="s">
        <v>8320</v>
      </c>
      <c r="P1967" t="s">
        <v>8339</v>
      </c>
      <c r="Q1967">
        <f t="shared" si="181"/>
        <v>0</v>
      </c>
      <c r="R1967">
        <f t="shared" si="180"/>
        <v>6.18</v>
      </c>
      <c r="S1967" s="12">
        <f t="shared" si="182"/>
        <v>41941.680567129632</v>
      </c>
      <c r="T1967" s="12">
        <f t="shared" si="183"/>
        <v>41971.722233796296</v>
      </c>
      <c r="U1967">
        <f t="shared" si="184"/>
        <v>2014</v>
      </c>
      <c r="V1967" s="18">
        <f t="shared" si="185"/>
        <v>30.041666666666668</v>
      </c>
    </row>
    <row r="1968" spans="1:22" ht="30" x14ac:dyDescent="0.25">
      <c r="A1968">
        <v>1406</v>
      </c>
      <c r="B1968" s="3" t="s">
        <v>1407</v>
      </c>
      <c r="C1968" s="3" t="s">
        <v>5516</v>
      </c>
      <c r="D1968" s="6">
        <v>12000</v>
      </c>
      <c r="E1968" s="8">
        <v>15</v>
      </c>
      <c r="F1968" t="s">
        <v>8220</v>
      </c>
      <c r="G1968" t="s">
        <v>8236</v>
      </c>
      <c r="H1968" t="s">
        <v>8248</v>
      </c>
      <c r="I1968">
        <v>1449914400</v>
      </c>
      <c r="J1968">
        <v>1445336607</v>
      </c>
      <c r="K1968" t="b">
        <v>0</v>
      </c>
      <c r="L1968">
        <v>3</v>
      </c>
      <c r="M1968" t="b">
        <v>0</v>
      </c>
      <c r="N1968" t="s">
        <v>8285</v>
      </c>
      <c r="O1968" t="s">
        <v>8320</v>
      </c>
      <c r="P1968" t="s">
        <v>8339</v>
      </c>
      <c r="Q1968">
        <f t="shared" si="181"/>
        <v>0</v>
      </c>
      <c r="R1968">
        <f t="shared" si="180"/>
        <v>5</v>
      </c>
      <c r="S1968" s="12">
        <f t="shared" si="182"/>
        <v>42297.432951388888</v>
      </c>
      <c r="T1968" s="12">
        <f t="shared" si="183"/>
        <v>42350.416666666672</v>
      </c>
      <c r="U1968">
        <f t="shared" si="184"/>
        <v>2015</v>
      </c>
      <c r="V1968" s="18">
        <f t="shared" si="185"/>
        <v>52.983715277777776</v>
      </c>
    </row>
    <row r="1969" spans="1:22" ht="45" x14ac:dyDescent="0.25">
      <c r="A1969">
        <v>1407</v>
      </c>
      <c r="B1969" s="3" t="s">
        <v>1408</v>
      </c>
      <c r="C1969" s="3" t="s">
        <v>5517</v>
      </c>
      <c r="D1969" s="6">
        <v>3000</v>
      </c>
      <c r="E1969" s="8">
        <v>15</v>
      </c>
      <c r="F1969" t="s">
        <v>8220</v>
      </c>
      <c r="G1969" t="s">
        <v>8223</v>
      </c>
      <c r="H1969" t="s">
        <v>8245</v>
      </c>
      <c r="I1969">
        <v>1407847978</v>
      </c>
      <c r="J1969">
        <v>1405687978</v>
      </c>
      <c r="K1969" t="b">
        <v>0</v>
      </c>
      <c r="L1969">
        <v>2</v>
      </c>
      <c r="M1969" t="b">
        <v>0</v>
      </c>
      <c r="N1969" t="s">
        <v>8285</v>
      </c>
      <c r="O1969" t="s">
        <v>8320</v>
      </c>
      <c r="P1969" t="s">
        <v>8339</v>
      </c>
      <c r="Q1969">
        <f t="shared" si="181"/>
        <v>1</v>
      </c>
      <c r="R1969">
        <f t="shared" si="180"/>
        <v>7.5</v>
      </c>
      <c r="S1969" s="12">
        <f t="shared" si="182"/>
        <v>41838.536782407406</v>
      </c>
      <c r="T1969" s="12">
        <f t="shared" si="183"/>
        <v>41863.536782407406</v>
      </c>
      <c r="U1969">
        <f t="shared" si="184"/>
        <v>2014</v>
      </c>
      <c r="V1969" s="18">
        <f t="shared" si="185"/>
        <v>25</v>
      </c>
    </row>
    <row r="1970" spans="1:22" ht="60" x14ac:dyDescent="0.25">
      <c r="A1970">
        <v>1408</v>
      </c>
      <c r="B1970" s="3" t="s">
        <v>1409</v>
      </c>
      <c r="C1970" s="3" t="s">
        <v>5518</v>
      </c>
      <c r="D1970" s="6">
        <v>1000</v>
      </c>
      <c r="E1970" s="8">
        <v>72</v>
      </c>
      <c r="F1970" t="s">
        <v>8220</v>
      </c>
      <c r="G1970" t="s">
        <v>8224</v>
      </c>
      <c r="H1970" t="s">
        <v>8246</v>
      </c>
      <c r="I1970">
        <v>1447451756</v>
      </c>
      <c r="J1970">
        <v>1444856156</v>
      </c>
      <c r="K1970" t="b">
        <v>0</v>
      </c>
      <c r="L1970">
        <v>6</v>
      </c>
      <c r="M1970" t="b">
        <v>0</v>
      </c>
      <c r="N1970" t="s">
        <v>8285</v>
      </c>
      <c r="O1970" t="s">
        <v>8320</v>
      </c>
      <c r="P1970" t="s">
        <v>8339</v>
      </c>
      <c r="Q1970">
        <f t="shared" si="181"/>
        <v>7</v>
      </c>
      <c r="R1970">
        <f t="shared" si="180"/>
        <v>12</v>
      </c>
      <c r="S1970" s="12">
        <f t="shared" si="182"/>
        <v>42291.872175925921</v>
      </c>
      <c r="T1970" s="12">
        <f t="shared" si="183"/>
        <v>42321.913842592592</v>
      </c>
      <c r="U1970">
        <f t="shared" si="184"/>
        <v>2015</v>
      </c>
      <c r="V1970" s="18">
        <f t="shared" si="185"/>
        <v>30.041666666666668</v>
      </c>
    </row>
    <row r="1971" spans="1:22" ht="45" x14ac:dyDescent="0.25">
      <c r="A1971">
        <v>1409</v>
      </c>
      <c r="B1971" s="3" t="s">
        <v>1410</v>
      </c>
      <c r="C1971" s="3" t="s">
        <v>5519</v>
      </c>
      <c r="D1971" s="6">
        <v>4000</v>
      </c>
      <c r="E1971" s="8">
        <v>0</v>
      </c>
      <c r="F1971" t="s">
        <v>8220</v>
      </c>
      <c r="G1971" t="s">
        <v>8223</v>
      </c>
      <c r="H1971" t="s">
        <v>8245</v>
      </c>
      <c r="I1971">
        <v>1420085535</v>
      </c>
      <c r="J1971">
        <v>1414897935</v>
      </c>
      <c r="K1971" t="b">
        <v>0</v>
      </c>
      <c r="L1971">
        <v>0</v>
      </c>
      <c r="M1971" t="b">
        <v>0</v>
      </c>
      <c r="N1971" t="s">
        <v>8285</v>
      </c>
      <c r="O1971" t="s">
        <v>8320</v>
      </c>
      <c r="P1971" t="s">
        <v>8339</v>
      </c>
      <c r="Q1971">
        <f t="shared" si="181"/>
        <v>0</v>
      </c>
      <c r="R1971">
        <f t="shared" si="180"/>
        <v>0</v>
      </c>
      <c r="S1971" s="12">
        <f t="shared" si="182"/>
        <v>41945.133506944447</v>
      </c>
      <c r="T1971" s="12">
        <f t="shared" si="183"/>
        <v>42005.175173611111</v>
      </c>
      <c r="U1971">
        <f t="shared" si="184"/>
        <v>2014</v>
      </c>
      <c r="V1971" s="18">
        <f t="shared" si="185"/>
        <v>60.041666666666664</v>
      </c>
    </row>
    <row r="1972" spans="1:22" ht="60" x14ac:dyDescent="0.25">
      <c r="A1972">
        <v>1410</v>
      </c>
      <c r="B1972" s="3" t="s">
        <v>1411</v>
      </c>
      <c r="C1972" s="3" t="s">
        <v>5520</v>
      </c>
      <c r="D1972" s="6">
        <v>6000</v>
      </c>
      <c r="E1972" s="8">
        <v>1</v>
      </c>
      <c r="F1972" t="s">
        <v>8220</v>
      </c>
      <c r="G1972" t="s">
        <v>8236</v>
      </c>
      <c r="H1972" t="s">
        <v>8248</v>
      </c>
      <c r="I1972">
        <v>1464939520</v>
      </c>
      <c r="J1972">
        <v>1461051520</v>
      </c>
      <c r="K1972" t="b">
        <v>0</v>
      </c>
      <c r="L1972">
        <v>1</v>
      </c>
      <c r="M1972" t="b">
        <v>0</v>
      </c>
      <c r="N1972" t="s">
        <v>8285</v>
      </c>
      <c r="O1972" t="s">
        <v>8320</v>
      </c>
      <c r="P1972" t="s">
        <v>8339</v>
      </c>
      <c r="Q1972">
        <f t="shared" si="181"/>
        <v>0</v>
      </c>
      <c r="R1972">
        <f t="shared" si="180"/>
        <v>1</v>
      </c>
      <c r="S1972" s="12">
        <f t="shared" si="182"/>
        <v>42479.318518518514</v>
      </c>
      <c r="T1972" s="12">
        <f t="shared" si="183"/>
        <v>42524.318518518514</v>
      </c>
      <c r="U1972">
        <f t="shared" si="184"/>
        <v>2016</v>
      </c>
      <c r="V1972" s="18">
        <f t="shared" si="185"/>
        <v>45</v>
      </c>
    </row>
    <row r="1973" spans="1:22" ht="60" x14ac:dyDescent="0.25">
      <c r="A1973">
        <v>1411</v>
      </c>
      <c r="B1973" s="3" t="s">
        <v>1412</v>
      </c>
      <c r="C1973" s="3" t="s">
        <v>5521</v>
      </c>
      <c r="D1973" s="6">
        <v>3000</v>
      </c>
      <c r="E1973" s="8">
        <v>7</v>
      </c>
      <c r="F1973" t="s">
        <v>8220</v>
      </c>
      <c r="G1973" t="s">
        <v>8224</v>
      </c>
      <c r="H1973" t="s">
        <v>8246</v>
      </c>
      <c r="I1973">
        <v>1423185900</v>
      </c>
      <c r="J1973">
        <v>1420766700</v>
      </c>
      <c r="K1973" t="b">
        <v>0</v>
      </c>
      <c r="L1973">
        <v>3</v>
      </c>
      <c r="M1973" t="b">
        <v>0</v>
      </c>
      <c r="N1973" t="s">
        <v>8285</v>
      </c>
      <c r="O1973" t="s">
        <v>8320</v>
      </c>
      <c r="P1973" t="s">
        <v>8339</v>
      </c>
      <c r="Q1973">
        <f t="shared" si="181"/>
        <v>0</v>
      </c>
      <c r="R1973">
        <f t="shared" si="180"/>
        <v>2.33</v>
      </c>
      <c r="S1973" s="12">
        <f t="shared" si="182"/>
        <v>42013.059027777781</v>
      </c>
      <c r="T1973" s="12">
        <f t="shared" si="183"/>
        <v>42041.059027777781</v>
      </c>
      <c r="U1973">
        <f t="shared" si="184"/>
        <v>2015</v>
      </c>
      <c r="V1973" s="18">
        <f t="shared" si="185"/>
        <v>28</v>
      </c>
    </row>
    <row r="1974" spans="1:22" ht="45" x14ac:dyDescent="0.25">
      <c r="A1974">
        <v>1412</v>
      </c>
      <c r="B1974" s="3" t="s">
        <v>1413</v>
      </c>
      <c r="C1974" s="3" t="s">
        <v>5522</v>
      </c>
      <c r="D1974" s="6">
        <v>7000</v>
      </c>
      <c r="E1974" s="8">
        <v>320</v>
      </c>
      <c r="F1974" t="s">
        <v>8220</v>
      </c>
      <c r="G1974" t="s">
        <v>8223</v>
      </c>
      <c r="H1974" t="s">
        <v>8245</v>
      </c>
      <c r="I1974">
        <v>1417656699</v>
      </c>
      <c r="J1974">
        <v>1415064699</v>
      </c>
      <c r="K1974" t="b">
        <v>0</v>
      </c>
      <c r="L1974">
        <v>13</v>
      </c>
      <c r="M1974" t="b">
        <v>0</v>
      </c>
      <c r="N1974" t="s">
        <v>8285</v>
      </c>
      <c r="O1974" t="s">
        <v>8320</v>
      </c>
      <c r="P1974" t="s">
        <v>8339</v>
      </c>
      <c r="Q1974">
        <f t="shared" si="181"/>
        <v>5</v>
      </c>
      <c r="R1974">
        <f t="shared" si="180"/>
        <v>24.62</v>
      </c>
      <c r="S1974" s="12">
        <f t="shared" si="182"/>
        <v>41947.063645833332</v>
      </c>
      <c r="T1974" s="12">
        <f t="shared" si="183"/>
        <v>41977.063645833332</v>
      </c>
      <c r="U1974">
        <f t="shared" si="184"/>
        <v>2014</v>
      </c>
      <c r="V1974" s="18">
        <f t="shared" si="185"/>
        <v>30</v>
      </c>
    </row>
    <row r="1975" spans="1:22" ht="60" x14ac:dyDescent="0.25">
      <c r="A1975">
        <v>1413</v>
      </c>
      <c r="B1975" s="3" t="s">
        <v>1414</v>
      </c>
      <c r="C1975" s="3" t="s">
        <v>5523</v>
      </c>
      <c r="D1975" s="6">
        <v>2000</v>
      </c>
      <c r="E1975" s="8">
        <v>100</v>
      </c>
      <c r="F1975" t="s">
        <v>8220</v>
      </c>
      <c r="G1975" t="s">
        <v>8236</v>
      </c>
      <c r="H1975" t="s">
        <v>8248</v>
      </c>
      <c r="I1975">
        <v>1455964170</v>
      </c>
      <c r="J1975">
        <v>1450780170</v>
      </c>
      <c r="K1975" t="b">
        <v>0</v>
      </c>
      <c r="L1975">
        <v>1</v>
      </c>
      <c r="M1975" t="b">
        <v>0</v>
      </c>
      <c r="N1975" t="s">
        <v>8285</v>
      </c>
      <c r="O1975" t="s">
        <v>8320</v>
      </c>
      <c r="P1975" t="s">
        <v>8339</v>
      </c>
      <c r="Q1975">
        <f t="shared" si="181"/>
        <v>5</v>
      </c>
      <c r="R1975">
        <f t="shared" si="180"/>
        <v>100</v>
      </c>
      <c r="S1975" s="12">
        <f t="shared" si="182"/>
        <v>42360.437152777777</v>
      </c>
      <c r="T1975" s="12">
        <f t="shared" si="183"/>
        <v>42420.437152777777</v>
      </c>
      <c r="U1975">
        <f t="shared" si="184"/>
        <v>2015</v>
      </c>
      <c r="V1975" s="18">
        <f t="shared" si="185"/>
        <v>60</v>
      </c>
    </row>
    <row r="1976" spans="1:22" ht="60" x14ac:dyDescent="0.25">
      <c r="A1976">
        <v>1414</v>
      </c>
      <c r="B1976" s="3" t="s">
        <v>1415</v>
      </c>
      <c r="C1976" s="3" t="s">
        <v>5524</v>
      </c>
      <c r="D1976" s="6">
        <v>500</v>
      </c>
      <c r="E1976" s="8">
        <v>1</v>
      </c>
      <c r="F1976" t="s">
        <v>8220</v>
      </c>
      <c r="G1976" t="s">
        <v>8223</v>
      </c>
      <c r="H1976" t="s">
        <v>8245</v>
      </c>
      <c r="I1976">
        <v>1483423467</v>
      </c>
      <c r="J1976">
        <v>1480831467</v>
      </c>
      <c r="K1976" t="b">
        <v>0</v>
      </c>
      <c r="L1976">
        <v>1</v>
      </c>
      <c r="M1976" t="b">
        <v>0</v>
      </c>
      <c r="N1976" t="s">
        <v>8285</v>
      </c>
      <c r="O1976" t="s">
        <v>8320</v>
      </c>
      <c r="P1976" t="s">
        <v>8339</v>
      </c>
      <c r="Q1976">
        <f t="shared" si="181"/>
        <v>0</v>
      </c>
      <c r="R1976">
        <f t="shared" si="180"/>
        <v>1</v>
      </c>
      <c r="S1976" s="12">
        <f t="shared" si="182"/>
        <v>42708.25309027778</v>
      </c>
      <c r="T1976" s="12">
        <f t="shared" si="183"/>
        <v>42738.25309027778</v>
      </c>
      <c r="U1976">
        <f t="shared" si="184"/>
        <v>2016</v>
      </c>
      <c r="V1976" s="18">
        <f t="shared" si="185"/>
        <v>30</v>
      </c>
    </row>
    <row r="1977" spans="1:22" ht="45" x14ac:dyDescent="0.25">
      <c r="A1977">
        <v>1415</v>
      </c>
      <c r="B1977" s="3" t="s">
        <v>1416</v>
      </c>
      <c r="C1977" s="3" t="s">
        <v>5525</v>
      </c>
      <c r="D1977" s="6">
        <v>4400</v>
      </c>
      <c r="E1977" s="8">
        <v>800</v>
      </c>
      <c r="F1977" t="s">
        <v>8220</v>
      </c>
      <c r="G1977" t="s">
        <v>8223</v>
      </c>
      <c r="H1977" t="s">
        <v>8245</v>
      </c>
      <c r="I1977">
        <v>1439741591</v>
      </c>
      <c r="J1977">
        <v>1436285591</v>
      </c>
      <c r="K1977" t="b">
        <v>0</v>
      </c>
      <c r="L1977">
        <v>9</v>
      </c>
      <c r="M1977" t="b">
        <v>0</v>
      </c>
      <c r="N1977" t="s">
        <v>8285</v>
      </c>
      <c r="O1977" t="s">
        <v>8320</v>
      </c>
      <c r="P1977" t="s">
        <v>8339</v>
      </c>
      <c r="Q1977">
        <f t="shared" si="181"/>
        <v>18</v>
      </c>
      <c r="R1977">
        <f t="shared" si="180"/>
        <v>88.89</v>
      </c>
      <c r="S1977" s="12">
        <f t="shared" si="182"/>
        <v>42192.675821759258</v>
      </c>
      <c r="T1977" s="12">
        <f t="shared" si="183"/>
        <v>42232.675821759258</v>
      </c>
      <c r="U1977">
        <f t="shared" si="184"/>
        <v>2015</v>
      </c>
      <c r="V1977" s="18">
        <f t="shared" si="185"/>
        <v>40</v>
      </c>
    </row>
    <row r="1978" spans="1:22" ht="45" x14ac:dyDescent="0.25">
      <c r="A1978">
        <v>1416</v>
      </c>
      <c r="B1978" s="3" t="s">
        <v>1417</v>
      </c>
      <c r="C1978" s="3" t="s">
        <v>5526</v>
      </c>
      <c r="D1978" s="6">
        <v>50000</v>
      </c>
      <c r="E1978" s="8">
        <v>0</v>
      </c>
      <c r="F1978" t="s">
        <v>8220</v>
      </c>
      <c r="G1978" t="s">
        <v>8223</v>
      </c>
      <c r="H1978" t="s">
        <v>8245</v>
      </c>
      <c r="I1978">
        <v>1448147619</v>
      </c>
      <c r="J1978">
        <v>1445552019</v>
      </c>
      <c r="K1978" t="b">
        <v>0</v>
      </c>
      <c r="L1978">
        <v>0</v>
      </c>
      <c r="M1978" t="b">
        <v>0</v>
      </c>
      <c r="N1978" t="s">
        <v>8285</v>
      </c>
      <c r="O1978" t="s">
        <v>8320</v>
      </c>
      <c r="P1978" t="s">
        <v>8339</v>
      </c>
      <c r="Q1978">
        <f t="shared" si="181"/>
        <v>0</v>
      </c>
      <c r="R1978">
        <f t="shared" si="180"/>
        <v>0</v>
      </c>
      <c r="S1978" s="12">
        <f t="shared" si="182"/>
        <v>42299.926145833335</v>
      </c>
      <c r="T1978" s="12">
        <f t="shared" si="183"/>
        <v>42329.967812499999</v>
      </c>
      <c r="U1978">
        <f t="shared" si="184"/>
        <v>2015</v>
      </c>
      <c r="V1978" s="18">
        <f t="shared" si="185"/>
        <v>30.041666666666668</v>
      </c>
    </row>
    <row r="1979" spans="1:22" ht="45" x14ac:dyDescent="0.25">
      <c r="A1979">
        <v>1417</v>
      </c>
      <c r="B1979" s="3" t="s">
        <v>1418</v>
      </c>
      <c r="C1979" s="3" t="s">
        <v>5527</v>
      </c>
      <c r="D1979" s="6">
        <v>4500</v>
      </c>
      <c r="E1979" s="8">
        <v>55</v>
      </c>
      <c r="F1979" t="s">
        <v>8220</v>
      </c>
      <c r="G1979" t="s">
        <v>8223</v>
      </c>
      <c r="H1979" t="s">
        <v>8245</v>
      </c>
      <c r="I1979">
        <v>1442315460</v>
      </c>
      <c r="J1979">
        <v>1439696174</v>
      </c>
      <c r="K1979" t="b">
        <v>0</v>
      </c>
      <c r="L1979">
        <v>2</v>
      </c>
      <c r="M1979" t="b">
        <v>0</v>
      </c>
      <c r="N1979" t="s">
        <v>8285</v>
      </c>
      <c r="O1979" t="s">
        <v>8320</v>
      </c>
      <c r="P1979" t="s">
        <v>8339</v>
      </c>
      <c r="Q1979">
        <f t="shared" si="181"/>
        <v>1</v>
      </c>
      <c r="R1979">
        <f t="shared" si="180"/>
        <v>27.5</v>
      </c>
      <c r="S1979" s="12">
        <f t="shared" si="182"/>
        <v>42232.15016203704</v>
      </c>
      <c r="T1979" s="12">
        <f t="shared" si="183"/>
        <v>42262.465972222228</v>
      </c>
      <c r="U1979">
        <f t="shared" si="184"/>
        <v>2015</v>
      </c>
      <c r="V1979" s="18">
        <f t="shared" si="185"/>
        <v>30.315810185185185</v>
      </c>
    </row>
    <row r="1980" spans="1:22" ht="60" x14ac:dyDescent="0.25">
      <c r="A1980">
        <v>1418</v>
      </c>
      <c r="B1980" s="3" t="s">
        <v>1419</v>
      </c>
      <c r="C1980" s="3" t="s">
        <v>5528</v>
      </c>
      <c r="D1980" s="6">
        <v>3000</v>
      </c>
      <c r="E1980" s="8">
        <v>6</v>
      </c>
      <c r="F1980" t="s">
        <v>8220</v>
      </c>
      <c r="G1980" t="s">
        <v>8226</v>
      </c>
      <c r="H1980" t="s">
        <v>8248</v>
      </c>
      <c r="I1980">
        <v>1456397834</v>
      </c>
      <c r="J1980">
        <v>1453805834</v>
      </c>
      <c r="K1980" t="b">
        <v>0</v>
      </c>
      <c r="L1980">
        <v>1</v>
      </c>
      <c r="M1980" t="b">
        <v>0</v>
      </c>
      <c r="N1980" t="s">
        <v>8285</v>
      </c>
      <c r="O1980" t="s">
        <v>8320</v>
      </c>
      <c r="P1980" t="s">
        <v>8339</v>
      </c>
      <c r="Q1980">
        <f t="shared" si="181"/>
        <v>0</v>
      </c>
      <c r="R1980">
        <f t="shared" si="180"/>
        <v>6</v>
      </c>
      <c r="S1980" s="12">
        <f t="shared" si="182"/>
        <v>42395.456412037034</v>
      </c>
      <c r="T1980" s="12">
        <f t="shared" si="183"/>
        <v>42425.456412037034</v>
      </c>
      <c r="U1980">
        <f t="shared" si="184"/>
        <v>2016</v>
      </c>
      <c r="V1980" s="18">
        <f t="shared" si="185"/>
        <v>30</v>
      </c>
    </row>
    <row r="1981" spans="1:22" ht="60" x14ac:dyDescent="0.25">
      <c r="A1981">
        <v>1419</v>
      </c>
      <c r="B1981" s="3" t="s">
        <v>1420</v>
      </c>
      <c r="C1981" s="3" t="s">
        <v>5529</v>
      </c>
      <c r="D1981" s="6">
        <v>6300</v>
      </c>
      <c r="E1981" s="8">
        <v>445</v>
      </c>
      <c r="F1981" t="s">
        <v>8220</v>
      </c>
      <c r="G1981" t="s">
        <v>8223</v>
      </c>
      <c r="H1981" t="s">
        <v>8245</v>
      </c>
      <c r="I1981">
        <v>1476010619</v>
      </c>
      <c r="J1981">
        <v>1473418619</v>
      </c>
      <c r="K1981" t="b">
        <v>0</v>
      </c>
      <c r="L1981">
        <v>10</v>
      </c>
      <c r="M1981" t="b">
        <v>0</v>
      </c>
      <c r="N1981" t="s">
        <v>8285</v>
      </c>
      <c r="O1981" t="s">
        <v>8320</v>
      </c>
      <c r="P1981" t="s">
        <v>8339</v>
      </c>
      <c r="Q1981">
        <f t="shared" si="181"/>
        <v>7</v>
      </c>
      <c r="R1981">
        <f t="shared" si="180"/>
        <v>44.5</v>
      </c>
      <c r="S1981" s="12">
        <f t="shared" si="182"/>
        <v>42622.456238425926</v>
      </c>
      <c r="T1981" s="12">
        <f t="shared" si="183"/>
        <v>42652.456238425926</v>
      </c>
      <c r="U1981">
        <f t="shared" si="184"/>
        <v>2016</v>
      </c>
      <c r="V1981" s="18">
        <f t="shared" si="185"/>
        <v>30</v>
      </c>
    </row>
    <row r="1982" spans="1:22" ht="30" x14ac:dyDescent="0.25">
      <c r="A1982">
        <v>1420</v>
      </c>
      <c r="B1982" s="3" t="s">
        <v>1421</v>
      </c>
      <c r="C1982" s="3" t="s">
        <v>5530</v>
      </c>
      <c r="D1982" s="6">
        <v>110</v>
      </c>
      <c r="E1982" s="8">
        <v>3</v>
      </c>
      <c r="F1982" t="s">
        <v>8220</v>
      </c>
      <c r="G1982" t="s">
        <v>8223</v>
      </c>
      <c r="H1982" t="s">
        <v>8245</v>
      </c>
      <c r="I1982">
        <v>1467129686</v>
      </c>
      <c r="J1982">
        <v>1464969686</v>
      </c>
      <c r="K1982" t="b">
        <v>0</v>
      </c>
      <c r="L1982">
        <v>3</v>
      </c>
      <c r="M1982" t="b">
        <v>0</v>
      </c>
      <c r="N1982" t="s">
        <v>8285</v>
      </c>
      <c r="O1982" t="s">
        <v>8320</v>
      </c>
      <c r="P1982" t="s">
        <v>8339</v>
      </c>
      <c r="Q1982">
        <f t="shared" si="181"/>
        <v>3</v>
      </c>
      <c r="R1982">
        <f t="shared" si="180"/>
        <v>1</v>
      </c>
      <c r="S1982" s="12">
        <f t="shared" si="182"/>
        <v>42524.667662037042</v>
      </c>
      <c r="T1982" s="12">
        <f t="shared" si="183"/>
        <v>42549.667662037042</v>
      </c>
      <c r="U1982">
        <f t="shared" si="184"/>
        <v>2016</v>
      </c>
      <c r="V1982" s="18">
        <f t="shared" si="185"/>
        <v>25</v>
      </c>
    </row>
    <row r="1983" spans="1:22" ht="60" x14ac:dyDescent="0.25">
      <c r="A1983">
        <v>1421</v>
      </c>
      <c r="B1983" s="3" t="s">
        <v>1422</v>
      </c>
      <c r="C1983" s="3" t="s">
        <v>5531</v>
      </c>
      <c r="D1983" s="6">
        <v>200000</v>
      </c>
      <c r="E1983" s="8">
        <v>200</v>
      </c>
      <c r="F1983" t="s">
        <v>8220</v>
      </c>
      <c r="G1983" t="s">
        <v>8234</v>
      </c>
      <c r="H1983" t="s">
        <v>8254</v>
      </c>
      <c r="I1983">
        <v>1423432709</v>
      </c>
      <c r="J1983">
        <v>1420840709</v>
      </c>
      <c r="K1983" t="b">
        <v>0</v>
      </c>
      <c r="L1983">
        <v>2</v>
      </c>
      <c r="M1983" t="b">
        <v>0</v>
      </c>
      <c r="N1983" t="s">
        <v>8285</v>
      </c>
      <c r="O1983" t="s">
        <v>8320</v>
      </c>
      <c r="P1983" t="s">
        <v>8339</v>
      </c>
      <c r="Q1983">
        <f t="shared" si="181"/>
        <v>0</v>
      </c>
      <c r="R1983">
        <f t="shared" si="180"/>
        <v>100</v>
      </c>
      <c r="S1983" s="12">
        <f t="shared" si="182"/>
        <v>42013.915613425925</v>
      </c>
      <c r="T1983" s="12">
        <f t="shared" si="183"/>
        <v>42043.915613425925</v>
      </c>
      <c r="U1983">
        <f t="shared" si="184"/>
        <v>2015</v>
      </c>
      <c r="V1983" s="18">
        <f t="shared" si="185"/>
        <v>30</v>
      </c>
    </row>
    <row r="1984" spans="1:22" ht="60" x14ac:dyDescent="0.25">
      <c r="A1984">
        <v>1422</v>
      </c>
      <c r="B1984" s="3" t="s">
        <v>1423</v>
      </c>
      <c r="C1984" s="3" t="s">
        <v>5532</v>
      </c>
      <c r="D1984" s="6">
        <v>25000</v>
      </c>
      <c r="E1984" s="8">
        <v>26</v>
      </c>
      <c r="F1984" t="s">
        <v>8220</v>
      </c>
      <c r="G1984" t="s">
        <v>8227</v>
      </c>
      <c r="H1984" t="s">
        <v>8249</v>
      </c>
      <c r="I1984">
        <v>1474436704</v>
      </c>
      <c r="J1984">
        <v>1471844704</v>
      </c>
      <c r="K1984" t="b">
        <v>0</v>
      </c>
      <c r="L1984">
        <v>2</v>
      </c>
      <c r="M1984" t="b">
        <v>0</v>
      </c>
      <c r="N1984" t="s">
        <v>8285</v>
      </c>
      <c r="O1984" t="s">
        <v>8320</v>
      </c>
      <c r="P1984" t="s">
        <v>8339</v>
      </c>
      <c r="Q1984">
        <f t="shared" si="181"/>
        <v>0</v>
      </c>
      <c r="R1984">
        <f t="shared" si="180"/>
        <v>13</v>
      </c>
      <c r="S1984" s="12">
        <f t="shared" si="182"/>
        <v>42604.239629629628</v>
      </c>
      <c r="T1984" s="12">
        <f t="shared" si="183"/>
        <v>42634.239629629628</v>
      </c>
      <c r="U1984">
        <f t="shared" si="184"/>
        <v>2016</v>
      </c>
      <c r="V1984" s="18">
        <f t="shared" si="185"/>
        <v>30</v>
      </c>
    </row>
    <row r="1985" spans="1:22" ht="60" x14ac:dyDescent="0.25">
      <c r="A1985">
        <v>1423</v>
      </c>
      <c r="B1985" s="3" t="s">
        <v>1424</v>
      </c>
      <c r="C1985" s="3" t="s">
        <v>5533</v>
      </c>
      <c r="D1985" s="6">
        <v>30000</v>
      </c>
      <c r="E1985" s="8">
        <v>100</v>
      </c>
      <c r="F1985" t="s">
        <v>8220</v>
      </c>
      <c r="G1985" t="s">
        <v>8225</v>
      </c>
      <c r="H1985" t="s">
        <v>8247</v>
      </c>
      <c r="I1985">
        <v>1451637531</v>
      </c>
      <c r="J1985">
        <v>1449045531</v>
      </c>
      <c r="K1985" t="b">
        <v>0</v>
      </c>
      <c r="L1985">
        <v>1</v>
      </c>
      <c r="M1985" t="b">
        <v>0</v>
      </c>
      <c r="N1985" t="s">
        <v>8285</v>
      </c>
      <c r="O1985" t="s">
        <v>8320</v>
      </c>
      <c r="P1985" t="s">
        <v>8339</v>
      </c>
      <c r="Q1985">
        <f t="shared" si="181"/>
        <v>0</v>
      </c>
      <c r="R1985">
        <f t="shared" si="180"/>
        <v>100</v>
      </c>
      <c r="S1985" s="12">
        <f t="shared" si="182"/>
        <v>42340.360312500001</v>
      </c>
      <c r="T1985" s="12">
        <f t="shared" si="183"/>
        <v>42370.360312500001</v>
      </c>
      <c r="U1985">
        <f t="shared" si="184"/>
        <v>2015</v>
      </c>
      <c r="V1985" s="18">
        <f t="shared" si="185"/>
        <v>30</v>
      </c>
    </row>
    <row r="1986" spans="1:22" ht="45" x14ac:dyDescent="0.25">
      <c r="A1986">
        <v>1424</v>
      </c>
      <c r="B1986" s="3" t="s">
        <v>1425</v>
      </c>
      <c r="C1986" s="3" t="s">
        <v>5534</v>
      </c>
      <c r="D1986" s="6">
        <v>7500</v>
      </c>
      <c r="E1986" s="8">
        <v>1527</v>
      </c>
      <c r="F1986" t="s">
        <v>8220</v>
      </c>
      <c r="G1986" t="s">
        <v>8223</v>
      </c>
      <c r="H1986" t="s">
        <v>8245</v>
      </c>
      <c r="I1986">
        <v>1479233602</v>
      </c>
      <c r="J1986">
        <v>1478106802</v>
      </c>
      <c r="K1986" t="b">
        <v>0</v>
      </c>
      <c r="L1986">
        <v>14</v>
      </c>
      <c r="M1986" t="b">
        <v>0</v>
      </c>
      <c r="N1986" t="s">
        <v>8285</v>
      </c>
      <c r="O1986" t="s">
        <v>8320</v>
      </c>
      <c r="P1986" t="s">
        <v>8339</v>
      </c>
      <c r="Q1986">
        <f t="shared" si="181"/>
        <v>20</v>
      </c>
      <c r="R1986">
        <f t="shared" ref="R1986:R2049" si="186">IFERROR(ROUND(E1986/L1986,2),0)</f>
        <v>109.07</v>
      </c>
      <c r="S1986" s="12">
        <f t="shared" si="182"/>
        <v>42676.717615740738</v>
      </c>
      <c r="T1986" s="12">
        <f t="shared" si="183"/>
        <v>42689.759282407409</v>
      </c>
      <c r="U1986">
        <f t="shared" si="184"/>
        <v>2016</v>
      </c>
      <c r="V1986" s="18">
        <f t="shared" si="185"/>
        <v>13.041666666666666</v>
      </c>
    </row>
    <row r="1987" spans="1:22" ht="60" x14ac:dyDescent="0.25">
      <c r="A1987">
        <v>1425</v>
      </c>
      <c r="B1987" s="3" t="s">
        <v>1426</v>
      </c>
      <c r="C1987" s="3" t="s">
        <v>5535</v>
      </c>
      <c r="D1987" s="6">
        <v>13000</v>
      </c>
      <c r="E1987" s="8">
        <v>0</v>
      </c>
      <c r="F1987" t="s">
        <v>8220</v>
      </c>
      <c r="G1987" t="s">
        <v>8223</v>
      </c>
      <c r="H1987" t="s">
        <v>8245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8285</v>
      </c>
      <c r="O1987" t="s">
        <v>8320</v>
      </c>
      <c r="P1987" t="s">
        <v>8339</v>
      </c>
      <c r="Q1987">
        <f t="shared" ref="Q1987:Q2050" si="187">ROUND(E1987/D1987*100,0)</f>
        <v>0</v>
      </c>
      <c r="R1987">
        <f t="shared" si="186"/>
        <v>0</v>
      </c>
      <c r="S1987" s="12">
        <f t="shared" ref="S1987:S2050" si="188">(((J1987/60)/60)/24)+DATE(1970,1,1)</f>
        <v>42093.131469907406</v>
      </c>
      <c r="T1987" s="12">
        <f t="shared" ref="T1987:T2050" si="189">(((I1987/60)/60)/24)+DATE(1970,1,1)</f>
        <v>42123.131469907406</v>
      </c>
      <c r="U1987">
        <f t="shared" ref="U1987:U2050" si="190">YEAR(S1987)</f>
        <v>2015</v>
      </c>
      <c r="V1987" s="18">
        <f t="shared" ref="V1987:V2050" si="191">(I1987-J1987)/60/60/24</f>
        <v>30</v>
      </c>
    </row>
    <row r="1988" spans="1:22" ht="60" x14ac:dyDescent="0.25">
      <c r="A1988">
        <v>1426</v>
      </c>
      <c r="B1988" s="3" t="s">
        <v>1427</v>
      </c>
      <c r="C1988" s="3" t="s">
        <v>5536</v>
      </c>
      <c r="D1988" s="6">
        <v>1000</v>
      </c>
      <c r="E1988" s="8">
        <v>0</v>
      </c>
      <c r="F1988" t="s">
        <v>8220</v>
      </c>
      <c r="G1988" t="s">
        <v>8235</v>
      </c>
      <c r="H1988" t="s">
        <v>8248</v>
      </c>
      <c r="I1988">
        <v>1440408120</v>
      </c>
      <c r="J1988">
        <v>1435224120</v>
      </c>
      <c r="K1988" t="b">
        <v>0</v>
      </c>
      <c r="L1988">
        <v>0</v>
      </c>
      <c r="M1988" t="b">
        <v>0</v>
      </c>
      <c r="N1988" t="s">
        <v>8285</v>
      </c>
      <c r="O1988" t="s">
        <v>8320</v>
      </c>
      <c r="P1988" t="s">
        <v>8339</v>
      </c>
      <c r="Q1988">
        <f t="shared" si="187"/>
        <v>0</v>
      </c>
      <c r="R1988">
        <f t="shared" si="186"/>
        <v>0</v>
      </c>
      <c r="S1988" s="12">
        <f t="shared" si="188"/>
        <v>42180.390277777777</v>
      </c>
      <c r="T1988" s="12">
        <f t="shared" si="189"/>
        <v>42240.390277777777</v>
      </c>
      <c r="U1988">
        <f t="shared" si="190"/>
        <v>2015</v>
      </c>
      <c r="V1988" s="18">
        <f t="shared" si="191"/>
        <v>60</v>
      </c>
    </row>
    <row r="1989" spans="1:22" ht="60" x14ac:dyDescent="0.25">
      <c r="A1989">
        <v>1427</v>
      </c>
      <c r="B1989" s="3" t="s">
        <v>1428</v>
      </c>
      <c r="C1989" s="3" t="s">
        <v>5537</v>
      </c>
      <c r="D1989" s="6">
        <v>5000</v>
      </c>
      <c r="E1989" s="8">
        <v>419</v>
      </c>
      <c r="F1989" t="s">
        <v>8220</v>
      </c>
      <c r="G1989" t="s">
        <v>8235</v>
      </c>
      <c r="H1989" t="s">
        <v>8248</v>
      </c>
      <c r="I1989">
        <v>1474230385</v>
      </c>
      <c r="J1989">
        <v>1471638385</v>
      </c>
      <c r="K1989" t="b">
        <v>0</v>
      </c>
      <c r="L1989">
        <v>4</v>
      </c>
      <c r="M1989" t="b">
        <v>0</v>
      </c>
      <c r="N1989" t="s">
        <v>8285</v>
      </c>
      <c r="O1989" t="s">
        <v>8320</v>
      </c>
      <c r="P1989" t="s">
        <v>8339</v>
      </c>
      <c r="Q1989">
        <f t="shared" si="187"/>
        <v>8</v>
      </c>
      <c r="R1989">
        <f t="shared" si="186"/>
        <v>104.75</v>
      </c>
      <c r="S1989" s="12">
        <f t="shared" si="188"/>
        <v>42601.851678240739</v>
      </c>
      <c r="T1989" s="12">
        <f t="shared" si="189"/>
        <v>42631.851678240739</v>
      </c>
      <c r="U1989">
        <f t="shared" si="190"/>
        <v>2016</v>
      </c>
      <c r="V1989" s="18">
        <f t="shared" si="191"/>
        <v>30</v>
      </c>
    </row>
    <row r="1990" spans="1:22" ht="60" x14ac:dyDescent="0.25">
      <c r="A1990">
        <v>1428</v>
      </c>
      <c r="B1990" s="3" t="s">
        <v>1429</v>
      </c>
      <c r="C1990" s="3" t="s">
        <v>5538</v>
      </c>
      <c r="D1990" s="6">
        <v>1000</v>
      </c>
      <c r="E1990" s="8">
        <v>45</v>
      </c>
      <c r="F1990" t="s">
        <v>8220</v>
      </c>
      <c r="G1990" t="s">
        <v>8226</v>
      </c>
      <c r="H1990" t="s">
        <v>8248</v>
      </c>
      <c r="I1990">
        <v>1459584417</v>
      </c>
      <c r="J1990">
        <v>1456996017</v>
      </c>
      <c r="K1990" t="b">
        <v>0</v>
      </c>
      <c r="L1990">
        <v>3</v>
      </c>
      <c r="M1990" t="b">
        <v>0</v>
      </c>
      <c r="N1990" t="s">
        <v>8285</v>
      </c>
      <c r="O1990" t="s">
        <v>8320</v>
      </c>
      <c r="P1990" t="s">
        <v>8339</v>
      </c>
      <c r="Q1990">
        <f t="shared" si="187"/>
        <v>5</v>
      </c>
      <c r="R1990">
        <f t="shared" si="186"/>
        <v>15</v>
      </c>
      <c r="S1990" s="12">
        <f t="shared" si="188"/>
        <v>42432.379826388889</v>
      </c>
      <c r="T1990" s="12">
        <f t="shared" si="189"/>
        <v>42462.338159722218</v>
      </c>
      <c r="U1990">
        <f t="shared" si="190"/>
        <v>2016</v>
      </c>
      <c r="V1990" s="18">
        <f t="shared" si="191"/>
        <v>29.958333333333332</v>
      </c>
    </row>
    <row r="1991" spans="1:22" ht="45" x14ac:dyDescent="0.25">
      <c r="A1991">
        <v>1429</v>
      </c>
      <c r="B1991" s="3" t="s">
        <v>1430</v>
      </c>
      <c r="C1991" s="3" t="s">
        <v>5539</v>
      </c>
      <c r="D1991" s="6">
        <v>10000</v>
      </c>
      <c r="E1991" s="8">
        <v>0</v>
      </c>
      <c r="F1991" t="s">
        <v>8220</v>
      </c>
      <c r="G1991" t="s">
        <v>8223</v>
      </c>
      <c r="H1991" t="s">
        <v>8245</v>
      </c>
      <c r="I1991">
        <v>1428629242</v>
      </c>
      <c r="J1991">
        <v>1426037242</v>
      </c>
      <c r="K1991" t="b">
        <v>0</v>
      </c>
      <c r="L1991">
        <v>0</v>
      </c>
      <c r="M1991" t="b">
        <v>0</v>
      </c>
      <c r="N1991" t="s">
        <v>8285</v>
      </c>
      <c r="O1991" t="s">
        <v>8320</v>
      </c>
      <c r="P1991" t="s">
        <v>8339</v>
      </c>
      <c r="Q1991">
        <f t="shared" si="187"/>
        <v>0</v>
      </c>
      <c r="R1991">
        <f t="shared" si="186"/>
        <v>0</v>
      </c>
      <c r="S1991" s="12">
        <f t="shared" si="188"/>
        <v>42074.060671296291</v>
      </c>
      <c r="T1991" s="12">
        <f t="shared" si="189"/>
        <v>42104.060671296291</v>
      </c>
      <c r="U1991">
        <f t="shared" si="190"/>
        <v>2015</v>
      </c>
      <c r="V1991" s="18">
        <f t="shared" si="191"/>
        <v>30</v>
      </c>
    </row>
    <row r="1992" spans="1:22" ht="45" x14ac:dyDescent="0.25">
      <c r="A1992">
        <v>1430</v>
      </c>
      <c r="B1992" s="3" t="s">
        <v>1431</v>
      </c>
      <c r="C1992" s="3" t="s">
        <v>5540</v>
      </c>
      <c r="D1992" s="6">
        <v>5000</v>
      </c>
      <c r="E1992" s="8">
        <v>403</v>
      </c>
      <c r="F1992" t="s">
        <v>8220</v>
      </c>
      <c r="G1992" t="s">
        <v>8223</v>
      </c>
      <c r="H1992" t="s">
        <v>8245</v>
      </c>
      <c r="I1992">
        <v>1419017488</v>
      </c>
      <c r="J1992">
        <v>1416339088</v>
      </c>
      <c r="K1992" t="b">
        <v>0</v>
      </c>
      <c r="L1992">
        <v>5</v>
      </c>
      <c r="M1992" t="b">
        <v>0</v>
      </c>
      <c r="N1992" t="s">
        <v>8285</v>
      </c>
      <c r="O1992" t="s">
        <v>8320</v>
      </c>
      <c r="P1992" t="s">
        <v>8339</v>
      </c>
      <c r="Q1992">
        <f t="shared" si="187"/>
        <v>8</v>
      </c>
      <c r="R1992">
        <f t="shared" si="186"/>
        <v>80.599999999999994</v>
      </c>
      <c r="S1992" s="12">
        <f t="shared" si="188"/>
        <v>41961.813518518517</v>
      </c>
      <c r="T1992" s="12">
        <f t="shared" si="189"/>
        <v>41992.813518518517</v>
      </c>
      <c r="U1992">
        <f t="shared" si="190"/>
        <v>2014</v>
      </c>
      <c r="V1992" s="18">
        <f t="shared" si="191"/>
        <v>31</v>
      </c>
    </row>
    <row r="1993" spans="1:22" ht="60" x14ac:dyDescent="0.25">
      <c r="A1993">
        <v>1431</v>
      </c>
      <c r="B1993" s="3" t="s">
        <v>1432</v>
      </c>
      <c r="C1993" s="3" t="s">
        <v>5541</v>
      </c>
      <c r="D1993" s="6">
        <v>17000</v>
      </c>
      <c r="E1993" s="8">
        <v>5431</v>
      </c>
      <c r="F1993" t="s">
        <v>8220</v>
      </c>
      <c r="G1993" t="s">
        <v>8223</v>
      </c>
      <c r="H1993" t="s">
        <v>8245</v>
      </c>
      <c r="I1993">
        <v>1448517816</v>
      </c>
      <c r="J1993">
        <v>1445922216</v>
      </c>
      <c r="K1993" t="b">
        <v>0</v>
      </c>
      <c r="L1993">
        <v>47</v>
      </c>
      <c r="M1993" t="b">
        <v>0</v>
      </c>
      <c r="N1993" t="s">
        <v>8285</v>
      </c>
      <c r="O1993" t="s">
        <v>8320</v>
      </c>
      <c r="P1993" t="s">
        <v>8339</v>
      </c>
      <c r="Q1993">
        <f t="shared" si="187"/>
        <v>32</v>
      </c>
      <c r="R1993">
        <f t="shared" si="186"/>
        <v>115.55</v>
      </c>
      <c r="S1993" s="12">
        <f t="shared" si="188"/>
        <v>42304.210833333331</v>
      </c>
      <c r="T1993" s="12">
        <f t="shared" si="189"/>
        <v>42334.252500000002</v>
      </c>
      <c r="U1993">
        <f t="shared" si="190"/>
        <v>2015</v>
      </c>
      <c r="V1993" s="18">
        <f t="shared" si="191"/>
        <v>30.041666666666668</v>
      </c>
    </row>
    <row r="1994" spans="1:22" ht="60" x14ac:dyDescent="0.25">
      <c r="A1994">
        <v>1432</v>
      </c>
      <c r="B1994" s="3" t="s">
        <v>1433</v>
      </c>
      <c r="C1994" s="3" t="s">
        <v>5542</v>
      </c>
      <c r="D1994" s="6">
        <v>40000</v>
      </c>
      <c r="E1994" s="8">
        <v>0</v>
      </c>
      <c r="F1994" t="s">
        <v>8220</v>
      </c>
      <c r="G1994" t="s">
        <v>8223</v>
      </c>
      <c r="H1994" t="s">
        <v>8245</v>
      </c>
      <c r="I1994">
        <v>1437417828</v>
      </c>
      <c r="J1994">
        <v>1434825828</v>
      </c>
      <c r="K1994" t="b">
        <v>0</v>
      </c>
      <c r="L1994">
        <v>0</v>
      </c>
      <c r="M1994" t="b">
        <v>0</v>
      </c>
      <c r="N1994" t="s">
        <v>8285</v>
      </c>
      <c r="O1994" t="s">
        <v>8320</v>
      </c>
      <c r="P1994" t="s">
        <v>8339</v>
      </c>
      <c r="Q1994">
        <f t="shared" si="187"/>
        <v>0</v>
      </c>
      <c r="R1994">
        <f t="shared" si="186"/>
        <v>0</v>
      </c>
      <c r="S1994" s="12">
        <f t="shared" si="188"/>
        <v>42175.780416666668</v>
      </c>
      <c r="T1994" s="12">
        <f t="shared" si="189"/>
        <v>42205.780416666668</v>
      </c>
      <c r="U1994">
        <f t="shared" si="190"/>
        <v>2015</v>
      </c>
      <c r="V1994" s="18">
        <f t="shared" si="191"/>
        <v>30</v>
      </c>
    </row>
    <row r="1995" spans="1:22" ht="60" x14ac:dyDescent="0.25">
      <c r="A1995">
        <v>1433</v>
      </c>
      <c r="B1995" s="3" t="s">
        <v>1434</v>
      </c>
      <c r="C1995" s="3" t="s">
        <v>5543</v>
      </c>
      <c r="D1995" s="6">
        <v>12000</v>
      </c>
      <c r="E1995" s="8">
        <v>805</v>
      </c>
      <c r="F1995" t="s">
        <v>8220</v>
      </c>
      <c r="G1995" t="s">
        <v>8236</v>
      </c>
      <c r="H1995" t="s">
        <v>8248</v>
      </c>
      <c r="I1995">
        <v>1481367600</v>
      </c>
      <c r="J1995">
        <v>1477839675</v>
      </c>
      <c r="K1995" t="b">
        <v>0</v>
      </c>
      <c r="L1995">
        <v>10</v>
      </c>
      <c r="M1995" t="b">
        <v>0</v>
      </c>
      <c r="N1995" t="s">
        <v>8285</v>
      </c>
      <c r="O1995" t="s">
        <v>8320</v>
      </c>
      <c r="P1995" t="s">
        <v>8339</v>
      </c>
      <c r="Q1995">
        <f t="shared" si="187"/>
        <v>7</v>
      </c>
      <c r="R1995">
        <f t="shared" si="186"/>
        <v>80.5</v>
      </c>
      <c r="S1995" s="12">
        <f t="shared" si="188"/>
        <v>42673.625868055555</v>
      </c>
      <c r="T1995" s="12">
        <f t="shared" si="189"/>
        <v>42714.458333333328</v>
      </c>
      <c r="U1995">
        <f t="shared" si="190"/>
        <v>2016</v>
      </c>
      <c r="V1995" s="18">
        <f t="shared" si="191"/>
        <v>40.832465277777779</v>
      </c>
    </row>
    <row r="1996" spans="1:22" ht="45" x14ac:dyDescent="0.25">
      <c r="A1996">
        <v>1434</v>
      </c>
      <c r="B1996" s="3" t="s">
        <v>1435</v>
      </c>
      <c r="C1996" s="3" t="s">
        <v>5544</v>
      </c>
      <c r="D1996" s="6">
        <v>82000</v>
      </c>
      <c r="E1996" s="8">
        <v>8190</v>
      </c>
      <c r="F1996" t="s">
        <v>8220</v>
      </c>
      <c r="G1996" t="s">
        <v>8231</v>
      </c>
      <c r="H1996" t="s">
        <v>8252</v>
      </c>
      <c r="I1996">
        <v>1433775600</v>
      </c>
      <c r="J1996">
        <v>1431973478</v>
      </c>
      <c r="K1996" t="b">
        <v>0</v>
      </c>
      <c r="L1996">
        <v>11</v>
      </c>
      <c r="M1996" t="b">
        <v>0</v>
      </c>
      <c r="N1996" t="s">
        <v>8285</v>
      </c>
      <c r="O1996" t="s">
        <v>8320</v>
      </c>
      <c r="P1996" t="s">
        <v>8339</v>
      </c>
      <c r="Q1996">
        <f t="shared" si="187"/>
        <v>10</v>
      </c>
      <c r="R1996">
        <f t="shared" si="186"/>
        <v>744.55</v>
      </c>
      <c r="S1996" s="12">
        <f t="shared" si="188"/>
        <v>42142.767106481479</v>
      </c>
      <c r="T1996" s="12">
        <f t="shared" si="189"/>
        <v>42163.625</v>
      </c>
      <c r="U1996">
        <f t="shared" si="190"/>
        <v>2015</v>
      </c>
      <c r="V1996" s="18">
        <f t="shared" si="191"/>
        <v>20.857893518518519</v>
      </c>
    </row>
    <row r="1997" spans="1:22" ht="45" x14ac:dyDescent="0.25">
      <c r="A1997">
        <v>1435</v>
      </c>
      <c r="B1997" s="3" t="s">
        <v>1436</v>
      </c>
      <c r="C1997" s="3" t="s">
        <v>5545</v>
      </c>
      <c r="D1997" s="6">
        <v>15000</v>
      </c>
      <c r="E1997" s="8">
        <v>15</v>
      </c>
      <c r="F1997" t="s">
        <v>8220</v>
      </c>
      <c r="G1997" t="s">
        <v>8236</v>
      </c>
      <c r="H1997" t="s">
        <v>8248</v>
      </c>
      <c r="I1997">
        <v>1444589020</v>
      </c>
      <c r="J1997">
        <v>1441997020</v>
      </c>
      <c r="K1997" t="b">
        <v>0</v>
      </c>
      <c r="L1997">
        <v>2</v>
      </c>
      <c r="M1997" t="b">
        <v>0</v>
      </c>
      <c r="N1997" t="s">
        <v>8285</v>
      </c>
      <c r="O1997" t="s">
        <v>8320</v>
      </c>
      <c r="P1997" t="s">
        <v>8339</v>
      </c>
      <c r="Q1997">
        <f t="shared" si="187"/>
        <v>0</v>
      </c>
      <c r="R1997">
        <f t="shared" si="186"/>
        <v>7.5</v>
      </c>
      <c r="S1997" s="12">
        <f t="shared" si="188"/>
        <v>42258.780324074076</v>
      </c>
      <c r="T1997" s="12">
        <f t="shared" si="189"/>
        <v>42288.780324074076</v>
      </c>
      <c r="U1997">
        <f t="shared" si="190"/>
        <v>2015</v>
      </c>
      <c r="V1997" s="18">
        <f t="shared" si="191"/>
        <v>30</v>
      </c>
    </row>
    <row r="1998" spans="1:22" ht="60" x14ac:dyDescent="0.25">
      <c r="A1998">
        <v>1436</v>
      </c>
      <c r="B1998" s="3" t="s">
        <v>1437</v>
      </c>
      <c r="C1998" s="3" t="s">
        <v>5546</v>
      </c>
      <c r="D1998" s="6">
        <v>10000</v>
      </c>
      <c r="E1998" s="8">
        <v>77</v>
      </c>
      <c r="F1998" t="s">
        <v>8220</v>
      </c>
      <c r="G1998" t="s">
        <v>8235</v>
      </c>
      <c r="H1998" t="s">
        <v>8248</v>
      </c>
      <c r="I1998">
        <v>1456043057</v>
      </c>
      <c r="J1998">
        <v>1453451057</v>
      </c>
      <c r="K1998" t="b">
        <v>0</v>
      </c>
      <c r="L1998">
        <v>2</v>
      </c>
      <c r="M1998" t="b">
        <v>0</v>
      </c>
      <c r="N1998" t="s">
        <v>8285</v>
      </c>
      <c r="O1998" t="s">
        <v>8320</v>
      </c>
      <c r="P1998" t="s">
        <v>8339</v>
      </c>
      <c r="Q1998">
        <f t="shared" si="187"/>
        <v>1</v>
      </c>
      <c r="R1998">
        <f t="shared" si="186"/>
        <v>38.5</v>
      </c>
      <c r="S1998" s="12">
        <f t="shared" si="188"/>
        <v>42391.35019675926</v>
      </c>
      <c r="T1998" s="12">
        <f t="shared" si="189"/>
        <v>42421.35019675926</v>
      </c>
      <c r="U1998">
        <f t="shared" si="190"/>
        <v>2016</v>
      </c>
      <c r="V1998" s="18">
        <f t="shared" si="191"/>
        <v>30</v>
      </c>
    </row>
    <row r="1999" spans="1:22" ht="60" x14ac:dyDescent="0.25">
      <c r="A1999">
        <v>1437</v>
      </c>
      <c r="B1999" s="3" t="s">
        <v>1438</v>
      </c>
      <c r="C1999" s="3" t="s">
        <v>5547</v>
      </c>
      <c r="D1999" s="6">
        <v>3000</v>
      </c>
      <c r="E1999" s="8">
        <v>807</v>
      </c>
      <c r="F1999" t="s">
        <v>8220</v>
      </c>
      <c r="G1999" t="s">
        <v>8223</v>
      </c>
      <c r="H1999" t="s">
        <v>8245</v>
      </c>
      <c r="I1999">
        <v>1405227540</v>
      </c>
      <c r="J1999">
        <v>1402058739</v>
      </c>
      <c r="K1999" t="b">
        <v>0</v>
      </c>
      <c r="L1999">
        <v>22</v>
      </c>
      <c r="M1999" t="b">
        <v>0</v>
      </c>
      <c r="N1999" t="s">
        <v>8285</v>
      </c>
      <c r="O1999" t="s">
        <v>8320</v>
      </c>
      <c r="P1999" t="s">
        <v>8339</v>
      </c>
      <c r="Q1999">
        <f t="shared" si="187"/>
        <v>27</v>
      </c>
      <c r="R1999">
        <f t="shared" si="186"/>
        <v>36.68</v>
      </c>
      <c r="S1999" s="12">
        <f t="shared" si="188"/>
        <v>41796.531701388885</v>
      </c>
      <c r="T1999" s="12">
        <f t="shared" si="189"/>
        <v>41833.207638888889</v>
      </c>
      <c r="U1999">
        <f t="shared" si="190"/>
        <v>2014</v>
      </c>
      <c r="V1999" s="18">
        <f t="shared" si="191"/>
        <v>36.675937499999996</v>
      </c>
    </row>
    <row r="2000" spans="1:22" ht="60" x14ac:dyDescent="0.25">
      <c r="A2000">
        <v>1438</v>
      </c>
      <c r="B2000" s="3" t="s">
        <v>1439</v>
      </c>
      <c r="C2000" s="3" t="s">
        <v>5548</v>
      </c>
      <c r="D2000" s="6">
        <v>20000</v>
      </c>
      <c r="E2000" s="8">
        <v>600</v>
      </c>
      <c r="F2000" t="s">
        <v>8220</v>
      </c>
      <c r="G2000" t="s">
        <v>8231</v>
      </c>
      <c r="H2000" t="s">
        <v>8252</v>
      </c>
      <c r="I2000">
        <v>1461765300</v>
      </c>
      <c r="J2000">
        <v>1459198499</v>
      </c>
      <c r="K2000" t="b">
        <v>0</v>
      </c>
      <c r="L2000">
        <v>8</v>
      </c>
      <c r="M2000" t="b">
        <v>0</v>
      </c>
      <c r="N2000" t="s">
        <v>8285</v>
      </c>
      <c r="O2000" t="s">
        <v>8320</v>
      </c>
      <c r="P2000" t="s">
        <v>8339</v>
      </c>
      <c r="Q2000">
        <f t="shared" si="187"/>
        <v>3</v>
      </c>
      <c r="R2000">
        <f t="shared" si="186"/>
        <v>75</v>
      </c>
      <c r="S2000" s="12">
        <f t="shared" si="188"/>
        <v>42457.871516203704</v>
      </c>
      <c r="T2000" s="12">
        <f t="shared" si="189"/>
        <v>42487.579861111109</v>
      </c>
      <c r="U2000">
        <f t="shared" si="190"/>
        <v>2016</v>
      </c>
      <c r="V2000" s="18">
        <f t="shared" si="191"/>
        <v>29.708344907407408</v>
      </c>
    </row>
    <row r="2001" spans="1:22" ht="45" x14ac:dyDescent="0.25">
      <c r="A2001">
        <v>1439</v>
      </c>
      <c r="B2001" s="3" t="s">
        <v>1440</v>
      </c>
      <c r="C2001" s="3" t="s">
        <v>5549</v>
      </c>
      <c r="D2001" s="6">
        <v>2725</v>
      </c>
      <c r="E2001" s="8">
        <v>180</v>
      </c>
      <c r="F2001" t="s">
        <v>8220</v>
      </c>
      <c r="G2001" t="s">
        <v>8228</v>
      </c>
      <c r="H2001" t="s">
        <v>8250</v>
      </c>
      <c r="I2001">
        <v>1425758101</v>
      </c>
      <c r="J2001">
        <v>1423166101</v>
      </c>
      <c r="K2001" t="b">
        <v>0</v>
      </c>
      <c r="L2001">
        <v>6</v>
      </c>
      <c r="M2001" t="b">
        <v>0</v>
      </c>
      <c r="N2001" t="s">
        <v>8285</v>
      </c>
      <c r="O2001" t="s">
        <v>8320</v>
      </c>
      <c r="P2001" t="s">
        <v>8339</v>
      </c>
      <c r="Q2001">
        <f t="shared" si="187"/>
        <v>7</v>
      </c>
      <c r="R2001">
        <f t="shared" si="186"/>
        <v>30</v>
      </c>
      <c r="S2001" s="12">
        <f t="shared" si="188"/>
        <v>42040.829872685179</v>
      </c>
      <c r="T2001" s="12">
        <f t="shared" si="189"/>
        <v>42070.829872685179</v>
      </c>
      <c r="U2001">
        <f t="shared" si="190"/>
        <v>2015</v>
      </c>
      <c r="V2001" s="18">
        <f t="shared" si="191"/>
        <v>30</v>
      </c>
    </row>
    <row r="2002" spans="1:22" ht="60" x14ac:dyDescent="0.25">
      <c r="A2002">
        <v>1440</v>
      </c>
      <c r="B2002" s="3" t="s">
        <v>1441</v>
      </c>
      <c r="C2002" s="3" t="s">
        <v>5550</v>
      </c>
      <c r="D2002" s="6">
        <v>13000</v>
      </c>
      <c r="E2002" s="8">
        <v>1</v>
      </c>
      <c r="F2002" t="s">
        <v>8220</v>
      </c>
      <c r="G2002" t="s">
        <v>8236</v>
      </c>
      <c r="H2002" t="s">
        <v>8248</v>
      </c>
      <c r="I2002">
        <v>1464285463</v>
      </c>
      <c r="J2002">
        <v>1461693463</v>
      </c>
      <c r="K2002" t="b">
        <v>0</v>
      </c>
      <c r="L2002">
        <v>1</v>
      </c>
      <c r="M2002" t="b">
        <v>0</v>
      </c>
      <c r="N2002" t="s">
        <v>8285</v>
      </c>
      <c r="O2002" t="s">
        <v>8320</v>
      </c>
      <c r="P2002" t="s">
        <v>8339</v>
      </c>
      <c r="Q2002">
        <f t="shared" si="187"/>
        <v>0</v>
      </c>
      <c r="R2002">
        <f t="shared" si="186"/>
        <v>1</v>
      </c>
      <c r="S2002" s="12">
        <f t="shared" si="188"/>
        <v>42486.748414351852</v>
      </c>
      <c r="T2002" s="12">
        <f t="shared" si="189"/>
        <v>42516.748414351852</v>
      </c>
      <c r="U2002">
        <f t="shared" si="190"/>
        <v>2016</v>
      </c>
      <c r="V2002" s="18">
        <f t="shared" si="191"/>
        <v>30</v>
      </c>
    </row>
    <row r="2003" spans="1:22" ht="60" x14ac:dyDescent="0.25">
      <c r="A2003">
        <v>1441</v>
      </c>
      <c r="B2003" s="3" t="s">
        <v>1442</v>
      </c>
      <c r="C2003" s="3" t="s">
        <v>5551</v>
      </c>
      <c r="D2003" s="6">
        <v>180000</v>
      </c>
      <c r="E2003" s="8">
        <v>2020</v>
      </c>
      <c r="F2003" t="s">
        <v>8220</v>
      </c>
      <c r="G2003" t="s">
        <v>8224</v>
      </c>
      <c r="H2003" t="s">
        <v>8246</v>
      </c>
      <c r="I2003">
        <v>1441995769</v>
      </c>
      <c r="J2003">
        <v>1436811769</v>
      </c>
      <c r="K2003" t="b">
        <v>0</v>
      </c>
      <c r="L2003">
        <v>3</v>
      </c>
      <c r="M2003" t="b">
        <v>0</v>
      </c>
      <c r="N2003" t="s">
        <v>8285</v>
      </c>
      <c r="O2003" t="s">
        <v>8320</v>
      </c>
      <c r="P2003" t="s">
        <v>8339</v>
      </c>
      <c r="Q2003">
        <f t="shared" si="187"/>
        <v>1</v>
      </c>
      <c r="R2003">
        <f t="shared" si="186"/>
        <v>673.33</v>
      </c>
      <c r="S2003" s="12">
        <f t="shared" si="188"/>
        <v>42198.765844907408</v>
      </c>
      <c r="T2003" s="12">
        <f t="shared" si="189"/>
        <v>42258.765844907408</v>
      </c>
      <c r="U2003">
        <f t="shared" si="190"/>
        <v>2015</v>
      </c>
      <c r="V2003" s="18">
        <f t="shared" si="191"/>
        <v>60</v>
      </c>
    </row>
    <row r="2004" spans="1:22" ht="60" x14ac:dyDescent="0.25">
      <c r="A2004">
        <v>1442</v>
      </c>
      <c r="B2004" s="3" t="s">
        <v>1443</v>
      </c>
      <c r="C2004" s="3" t="s">
        <v>5552</v>
      </c>
      <c r="D2004" s="6">
        <v>1500</v>
      </c>
      <c r="E2004" s="8">
        <v>0</v>
      </c>
      <c r="F2004" t="s">
        <v>8220</v>
      </c>
      <c r="G2004" t="s">
        <v>8223</v>
      </c>
      <c r="H2004" t="s">
        <v>8245</v>
      </c>
      <c r="I2004">
        <v>1464190158</v>
      </c>
      <c r="J2004">
        <v>1461598158</v>
      </c>
      <c r="K2004" t="b">
        <v>0</v>
      </c>
      <c r="L2004">
        <v>0</v>
      </c>
      <c r="M2004" t="b">
        <v>0</v>
      </c>
      <c r="N2004" t="s">
        <v>8285</v>
      </c>
      <c r="O2004" t="s">
        <v>8320</v>
      </c>
      <c r="P2004" t="s">
        <v>8339</v>
      </c>
      <c r="Q2004">
        <f t="shared" si="187"/>
        <v>0</v>
      </c>
      <c r="R2004">
        <f t="shared" si="186"/>
        <v>0</v>
      </c>
      <c r="S2004" s="12">
        <f t="shared" si="188"/>
        <v>42485.64534722222</v>
      </c>
      <c r="T2004" s="12">
        <f t="shared" si="189"/>
        <v>42515.64534722222</v>
      </c>
      <c r="U2004">
        <f t="shared" si="190"/>
        <v>2016</v>
      </c>
      <c r="V2004" s="18">
        <f t="shared" si="191"/>
        <v>30</v>
      </c>
    </row>
    <row r="2005" spans="1:22" ht="60" x14ac:dyDescent="0.25">
      <c r="A2005">
        <v>1443</v>
      </c>
      <c r="B2005" s="3" t="s">
        <v>1444</v>
      </c>
      <c r="C2005" s="3" t="s">
        <v>5553</v>
      </c>
      <c r="D2005" s="6">
        <v>13000</v>
      </c>
      <c r="E2005" s="8">
        <v>0</v>
      </c>
      <c r="F2005" t="s">
        <v>8220</v>
      </c>
      <c r="G2005" t="s">
        <v>8229</v>
      </c>
      <c r="H2005" t="s">
        <v>8248</v>
      </c>
      <c r="I2005">
        <v>1483395209</v>
      </c>
      <c r="J2005">
        <v>1480803209</v>
      </c>
      <c r="K2005" t="b">
        <v>0</v>
      </c>
      <c r="L2005">
        <v>0</v>
      </c>
      <c r="M2005" t="b">
        <v>0</v>
      </c>
      <c r="N2005" t="s">
        <v>8285</v>
      </c>
      <c r="O2005" t="s">
        <v>8320</v>
      </c>
      <c r="P2005" t="s">
        <v>8339</v>
      </c>
      <c r="Q2005">
        <f t="shared" si="187"/>
        <v>0</v>
      </c>
      <c r="R2005">
        <f t="shared" si="186"/>
        <v>0</v>
      </c>
      <c r="S2005" s="12">
        <f t="shared" si="188"/>
        <v>42707.926030092596</v>
      </c>
      <c r="T2005" s="12">
        <f t="shared" si="189"/>
        <v>42737.926030092596</v>
      </c>
      <c r="U2005">
        <f t="shared" si="190"/>
        <v>2016</v>
      </c>
      <c r="V2005" s="18">
        <f t="shared" si="191"/>
        <v>30</v>
      </c>
    </row>
    <row r="2006" spans="1:22" ht="45" x14ac:dyDescent="0.25">
      <c r="A2006">
        <v>1444</v>
      </c>
      <c r="B2006" s="3" t="s">
        <v>1445</v>
      </c>
      <c r="C2006" s="3" t="s">
        <v>5554</v>
      </c>
      <c r="D2006" s="6">
        <v>4950</v>
      </c>
      <c r="E2006" s="8">
        <v>0</v>
      </c>
      <c r="F2006" t="s">
        <v>8220</v>
      </c>
      <c r="G2006" t="s">
        <v>8235</v>
      </c>
      <c r="H2006" t="s">
        <v>8248</v>
      </c>
      <c r="I2006">
        <v>1442091462</v>
      </c>
      <c r="J2006">
        <v>1436907462</v>
      </c>
      <c r="K2006" t="b">
        <v>0</v>
      </c>
      <c r="L2006">
        <v>0</v>
      </c>
      <c r="M2006" t="b">
        <v>0</v>
      </c>
      <c r="N2006" t="s">
        <v>8285</v>
      </c>
      <c r="O2006" t="s">
        <v>8320</v>
      </c>
      <c r="P2006" t="s">
        <v>8339</v>
      </c>
      <c r="Q2006">
        <f t="shared" si="187"/>
        <v>0</v>
      </c>
      <c r="R2006">
        <f t="shared" si="186"/>
        <v>0</v>
      </c>
      <c r="S2006" s="12">
        <f t="shared" si="188"/>
        <v>42199.873402777783</v>
      </c>
      <c r="T2006" s="12">
        <f t="shared" si="189"/>
        <v>42259.873402777783</v>
      </c>
      <c r="U2006">
        <f t="shared" si="190"/>
        <v>2015</v>
      </c>
      <c r="V2006" s="18">
        <f t="shared" si="191"/>
        <v>60</v>
      </c>
    </row>
    <row r="2007" spans="1:22" ht="60" x14ac:dyDescent="0.25">
      <c r="A2007">
        <v>1445</v>
      </c>
      <c r="B2007" s="3" t="s">
        <v>1446</v>
      </c>
      <c r="C2007" s="3" t="s">
        <v>5555</v>
      </c>
      <c r="D2007" s="6">
        <v>130000</v>
      </c>
      <c r="E2007" s="8">
        <v>0</v>
      </c>
      <c r="F2007" t="s">
        <v>8220</v>
      </c>
      <c r="G2007" t="s">
        <v>8235</v>
      </c>
      <c r="H2007" t="s">
        <v>8248</v>
      </c>
      <c r="I2007">
        <v>1434286855</v>
      </c>
      <c r="J2007">
        <v>1431694855</v>
      </c>
      <c r="K2007" t="b">
        <v>0</v>
      </c>
      <c r="L2007">
        <v>0</v>
      </c>
      <c r="M2007" t="b">
        <v>0</v>
      </c>
      <c r="N2007" t="s">
        <v>8285</v>
      </c>
      <c r="O2007" t="s">
        <v>8320</v>
      </c>
      <c r="P2007" t="s">
        <v>8339</v>
      </c>
      <c r="Q2007">
        <f t="shared" si="187"/>
        <v>0</v>
      </c>
      <c r="R2007">
        <f t="shared" si="186"/>
        <v>0</v>
      </c>
      <c r="S2007" s="12">
        <f t="shared" si="188"/>
        <v>42139.542303240742</v>
      </c>
      <c r="T2007" s="12">
        <f t="shared" si="189"/>
        <v>42169.542303240742</v>
      </c>
      <c r="U2007">
        <f t="shared" si="190"/>
        <v>2015</v>
      </c>
      <c r="V2007" s="18">
        <f t="shared" si="191"/>
        <v>30</v>
      </c>
    </row>
    <row r="2008" spans="1:22" ht="60" x14ac:dyDescent="0.25">
      <c r="A2008">
        <v>1446</v>
      </c>
      <c r="B2008" s="3" t="s">
        <v>1447</v>
      </c>
      <c r="C2008" s="3" t="s">
        <v>5556</v>
      </c>
      <c r="D2008" s="6">
        <v>900</v>
      </c>
      <c r="E2008" s="8">
        <v>0</v>
      </c>
      <c r="F2008" t="s">
        <v>8220</v>
      </c>
      <c r="G2008" t="s">
        <v>8236</v>
      </c>
      <c r="H2008" t="s">
        <v>8248</v>
      </c>
      <c r="I2008">
        <v>1461235478</v>
      </c>
      <c r="J2008">
        <v>1459507478</v>
      </c>
      <c r="K2008" t="b">
        <v>0</v>
      </c>
      <c r="L2008">
        <v>0</v>
      </c>
      <c r="M2008" t="b">
        <v>0</v>
      </c>
      <c r="N2008" t="s">
        <v>8285</v>
      </c>
      <c r="O2008" t="s">
        <v>8320</v>
      </c>
      <c r="P2008" t="s">
        <v>8339</v>
      </c>
      <c r="Q2008">
        <f t="shared" si="187"/>
        <v>0</v>
      </c>
      <c r="R2008">
        <f t="shared" si="186"/>
        <v>0</v>
      </c>
      <c r="S2008" s="12">
        <f t="shared" si="188"/>
        <v>42461.447662037041</v>
      </c>
      <c r="T2008" s="12">
        <f t="shared" si="189"/>
        <v>42481.447662037041</v>
      </c>
      <c r="U2008">
        <f t="shared" si="190"/>
        <v>2016</v>
      </c>
      <c r="V2008" s="18">
        <f t="shared" si="191"/>
        <v>20</v>
      </c>
    </row>
    <row r="2009" spans="1:22" ht="30" x14ac:dyDescent="0.25">
      <c r="A2009">
        <v>1447</v>
      </c>
      <c r="B2009" s="3" t="s">
        <v>1448</v>
      </c>
      <c r="C2009" s="3" t="s">
        <v>5557</v>
      </c>
      <c r="D2009" s="6">
        <v>500000</v>
      </c>
      <c r="E2009" s="8">
        <v>75</v>
      </c>
      <c r="F2009" t="s">
        <v>8220</v>
      </c>
      <c r="G2009" t="s">
        <v>8223</v>
      </c>
      <c r="H2009" t="s">
        <v>8245</v>
      </c>
      <c r="I2009">
        <v>1467999134</v>
      </c>
      <c r="J2009">
        <v>1465407134</v>
      </c>
      <c r="K2009" t="b">
        <v>0</v>
      </c>
      <c r="L2009">
        <v>3</v>
      </c>
      <c r="M2009" t="b">
        <v>0</v>
      </c>
      <c r="N2009" t="s">
        <v>8285</v>
      </c>
      <c r="O2009" t="s">
        <v>8320</v>
      </c>
      <c r="P2009" t="s">
        <v>8339</v>
      </c>
      <c r="Q2009">
        <f t="shared" si="187"/>
        <v>0</v>
      </c>
      <c r="R2009">
        <f t="shared" si="186"/>
        <v>25</v>
      </c>
      <c r="S2009" s="12">
        <f t="shared" si="188"/>
        <v>42529.730717592596</v>
      </c>
      <c r="T2009" s="12">
        <f t="shared" si="189"/>
        <v>42559.730717592596</v>
      </c>
      <c r="U2009">
        <f t="shared" si="190"/>
        <v>2016</v>
      </c>
      <c r="V2009" s="18">
        <f t="shared" si="191"/>
        <v>30</v>
      </c>
    </row>
    <row r="2010" spans="1:22" ht="60" x14ac:dyDescent="0.25">
      <c r="A2010">
        <v>1448</v>
      </c>
      <c r="B2010" s="3" t="s">
        <v>1449</v>
      </c>
      <c r="C2010" s="3" t="s">
        <v>5558</v>
      </c>
      <c r="D2010" s="6">
        <v>200000</v>
      </c>
      <c r="E2010" s="8">
        <v>0</v>
      </c>
      <c r="F2010" t="s">
        <v>8220</v>
      </c>
      <c r="G2010" t="s">
        <v>8225</v>
      </c>
      <c r="H2010" t="s">
        <v>8247</v>
      </c>
      <c r="I2010">
        <v>1432272300</v>
      </c>
      <c r="J2010">
        <v>1429655318</v>
      </c>
      <c r="K2010" t="b">
        <v>0</v>
      </c>
      <c r="L2010">
        <v>0</v>
      </c>
      <c r="M2010" t="b">
        <v>0</v>
      </c>
      <c r="N2010" t="s">
        <v>8285</v>
      </c>
      <c r="O2010" t="s">
        <v>8320</v>
      </c>
      <c r="P2010" t="s">
        <v>8339</v>
      </c>
      <c r="Q2010">
        <f t="shared" si="187"/>
        <v>0</v>
      </c>
      <c r="R2010">
        <f t="shared" si="186"/>
        <v>0</v>
      </c>
      <c r="S2010" s="12">
        <f t="shared" si="188"/>
        <v>42115.936550925922</v>
      </c>
      <c r="T2010" s="12">
        <f t="shared" si="189"/>
        <v>42146.225694444445</v>
      </c>
      <c r="U2010">
        <f t="shared" si="190"/>
        <v>2015</v>
      </c>
      <c r="V2010" s="18">
        <f t="shared" si="191"/>
        <v>30.289143518518518</v>
      </c>
    </row>
    <row r="2011" spans="1:22" ht="60" x14ac:dyDescent="0.25">
      <c r="A2011">
        <v>1449</v>
      </c>
      <c r="B2011" s="3" t="s">
        <v>1450</v>
      </c>
      <c r="C2011" s="3" t="s">
        <v>5559</v>
      </c>
      <c r="D2011" s="6">
        <v>8888</v>
      </c>
      <c r="E2011" s="8">
        <v>0</v>
      </c>
      <c r="F2011" t="s">
        <v>8220</v>
      </c>
      <c r="G2011" t="s">
        <v>8223</v>
      </c>
      <c r="H2011" t="s">
        <v>8245</v>
      </c>
      <c r="I2011">
        <v>1431286105</v>
      </c>
      <c r="J2011">
        <v>1427138905</v>
      </c>
      <c r="K2011" t="b">
        <v>0</v>
      </c>
      <c r="L2011">
        <v>0</v>
      </c>
      <c r="M2011" t="b">
        <v>0</v>
      </c>
      <c r="N2011" t="s">
        <v>8285</v>
      </c>
      <c r="O2011" t="s">
        <v>8320</v>
      </c>
      <c r="P2011" t="s">
        <v>8339</v>
      </c>
      <c r="Q2011">
        <f t="shared" si="187"/>
        <v>0</v>
      </c>
      <c r="R2011">
        <f t="shared" si="186"/>
        <v>0</v>
      </c>
      <c r="S2011" s="12">
        <f t="shared" si="188"/>
        <v>42086.811400462961</v>
      </c>
      <c r="T2011" s="12">
        <f t="shared" si="189"/>
        <v>42134.811400462961</v>
      </c>
      <c r="U2011">
        <f t="shared" si="190"/>
        <v>2015</v>
      </c>
      <c r="V2011" s="18">
        <f t="shared" si="191"/>
        <v>48</v>
      </c>
    </row>
    <row r="2012" spans="1:22" ht="60" x14ac:dyDescent="0.25">
      <c r="A2012">
        <v>1450</v>
      </c>
      <c r="B2012" s="3" t="s">
        <v>1451</v>
      </c>
      <c r="C2012" s="3" t="s">
        <v>5560</v>
      </c>
      <c r="D2012" s="6">
        <v>100000</v>
      </c>
      <c r="E2012" s="8">
        <v>1</v>
      </c>
      <c r="F2012" t="s">
        <v>8220</v>
      </c>
      <c r="G2012" t="s">
        <v>8223</v>
      </c>
      <c r="H2012" t="s">
        <v>8245</v>
      </c>
      <c r="I2012">
        <v>1455941197</v>
      </c>
      <c r="J2012">
        <v>1453349197</v>
      </c>
      <c r="K2012" t="b">
        <v>0</v>
      </c>
      <c r="L2012">
        <v>1</v>
      </c>
      <c r="M2012" t="b">
        <v>0</v>
      </c>
      <c r="N2012" t="s">
        <v>8285</v>
      </c>
      <c r="O2012" t="s">
        <v>8320</v>
      </c>
      <c r="P2012" t="s">
        <v>8339</v>
      </c>
      <c r="Q2012">
        <f t="shared" si="187"/>
        <v>0</v>
      </c>
      <c r="R2012">
        <f t="shared" si="186"/>
        <v>1</v>
      </c>
      <c r="S2012" s="12">
        <f t="shared" si="188"/>
        <v>42390.171261574069</v>
      </c>
      <c r="T2012" s="12">
        <f t="shared" si="189"/>
        <v>42420.171261574069</v>
      </c>
      <c r="U2012">
        <f t="shared" si="190"/>
        <v>2016</v>
      </c>
      <c r="V2012" s="18">
        <f t="shared" si="191"/>
        <v>30</v>
      </c>
    </row>
    <row r="2013" spans="1:22" ht="45" x14ac:dyDescent="0.25">
      <c r="A2013">
        <v>1451</v>
      </c>
      <c r="B2013" s="3" t="s">
        <v>1452</v>
      </c>
      <c r="C2013" s="3" t="s">
        <v>5561</v>
      </c>
      <c r="D2013" s="6">
        <v>18950</v>
      </c>
      <c r="E2013" s="8">
        <v>2</v>
      </c>
      <c r="F2013" t="s">
        <v>8219</v>
      </c>
      <c r="G2013" t="s">
        <v>8223</v>
      </c>
      <c r="H2013" t="s">
        <v>8245</v>
      </c>
      <c r="I2013">
        <v>1416355259</v>
      </c>
      <c r="J2013">
        <v>1413759659</v>
      </c>
      <c r="K2013" t="b">
        <v>0</v>
      </c>
      <c r="L2013">
        <v>2</v>
      </c>
      <c r="M2013" t="b">
        <v>0</v>
      </c>
      <c r="N2013" t="s">
        <v>8285</v>
      </c>
      <c r="O2013" t="s">
        <v>8320</v>
      </c>
      <c r="P2013" t="s">
        <v>8339</v>
      </c>
      <c r="Q2013">
        <f t="shared" si="187"/>
        <v>0</v>
      </c>
      <c r="R2013">
        <f t="shared" si="186"/>
        <v>1</v>
      </c>
      <c r="S2013" s="12">
        <f t="shared" si="188"/>
        <v>41931.959016203706</v>
      </c>
      <c r="T2013" s="12">
        <f t="shared" si="189"/>
        <v>41962.00068287037</v>
      </c>
      <c r="U2013">
        <f t="shared" si="190"/>
        <v>2014</v>
      </c>
      <c r="V2013" s="18">
        <f t="shared" si="191"/>
        <v>30.041666666666668</v>
      </c>
    </row>
    <row r="2014" spans="1:22" ht="45" x14ac:dyDescent="0.25">
      <c r="A2014">
        <v>1452</v>
      </c>
      <c r="B2014" s="3" t="s">
        <v>1453</v>
      </c>
      <c r="C2014" s="3" t="s">
        <v>5562</v>
      </c>
      <c r="D2014" s="6">
        <v>14000</v>
      </c>
      <c r="E2014" s="8">
        <v>0</v>
      </c>
      <c r="F2014" t="s">
        <v>8219</v>
      </c>
      <c r="G2014" t="s">
        <v>8223</v>
      </c>
      <c r="H2014" t="s">
        <v>8245</v>
      </c>
      <c r="I2014">
        <v>1406566363</v>
      </c>
      <c r="J2014">
        <v>1403974363</v>
      </c>
      <c r="K2014" t="b">
        <v>0</v>
      </c>
      <c r="L2014">
        <v>0</v>
      </c>
      <c r="M2014" t="b">
        <v>0</v>
      </c>
      <c r="N2014" t="s">
        <v>8285</v>
      </c>
      <c r="O2014" t="s">
        <v>8320</v>
      </c>
      <c r="P2014" t="s">
        <v>8339</v>
      </c>
      <c r="Q2014">
        <f t="shared" si="187"/>
        <v>0</v>
      </c>
      <c r="R2014">
        <f t="shared" si="186"/>
        <v>0</v>
      </c>
      <c r="S2014" s="12">
        <f t="shared" si="188"/>
        <v>41818.703275462962</v>
      </c>
      <c r="T2014" s="12">
        <f t="shared" si="189"/>
        <v>41848.703275462962</v>
      </c>
      <c r="U2014">
        <f t="shared" si="190"/>
        <v>2014</v>
      </c>
      <c r="V2014" s="18">
        <f t="shared" si="191"/>
        <v>30</v>
      </c>
    </row>
    <row r="2015" spans="1:22" ht="60" x14ac:dyDescent="0.25">
      <c r="A2015">
        <v>1453</v>
      </c>
      <c r="B2015" s="3" t="s">
        <v>1454</v>
      </c>
      <c r="C2015" s="3" t="s">
        <v>5563</v>
      </c>
      <c r="D2015" s="6">
        <v>25000</v>
      </c>
      <c r="E2015" s="8">
        <v>0</v>
      </c>
      <c r="F2015" t="s">
        <v>8219</v>
      </c>
      <c r="G2015" t="s">
        <v>8229</v>
      </c>
      <c r="H2015" t="s">
        <v>8248</v>
      </c>
      <c r="I2015">
        <v>1492270947</v>
      </c>
      <c r="J2015">
        <v>1488386547</v>
      </c>
      <c r="K2015" t="b">
        <v>0</v>
      </c>
      <c r="L2015">
        <v>0</v>
      </c>
      <c r="M2015" t="b">
        <v>0</v>
      </c>
      <c r="N2015" t="s">
        <v>8285</v>
      </c>
      <c r="O2015" t="s">
        <v>8320</v>
      </c>
      <c r="P2015" t="s">
        <v>8339</v>
      </c>
      <c r="Q2015">
        <f t="shared" si="187"/>
        <v>0</v>
      </c>
      <c r="R2015">
        <f t="shared" si="186"/>
        <v>0</v>
      </c>
      <c r="S2015" s="12">
        <f t="shared" si="188"/>
        <v>42795.696145833332</v>
      </c>
      <c r="T2015" s="12">
        <f t="shared" si="189"/>
        <v>42840.654479166667</v>
      </c>
      <c r="U2015">
        <f t="shared" si="190"/>
        <v>2017</v>
      </c>
      <c r="V2015" s="18">
        <f t="shared" si="191"/>
        <v>44.958333333333336</v>
      </c>
    </row>
    <row r="2016" spans="1:22" ht="60" x14ac:dyDescent="0.25">
      <c r="A2016">
        <v>1454</v>
      </c>
      <c r="B2016" s="3" t="s">
        <v>1455</v>
      </c>
      <c r="C2016" s="3" t="s">
        <v>5564</v>
      </c>
      <c r="D2016" s="6">
        <v>1750</v>
      </c>
      <c r="E2016" s="8">
        <v>15</v>
      </c>
      <c r="F2016" t="s">
        <v>8219</v>
      </c>
      <c r="G2016" t="s">
        <v>8226</v>
      </c>
      <c r="H2016" t="s">
        <v>8248</v>
      </c>
      <c r="I2016">
        <v>1461535140</v>
      </c>
      <c r="J2016">
        <v>1459716480</v>
      </c>
      <c r="K2016" t="b">
        <v>0</v>
      </c>
      <c r="L2016">
        <v>1</v>
      </c>
      <c r="M2016" t="b">
        <v>0</v>
      </c>
      <c r="N2016" t="s">
        <v>8285</v>
      </c>
      <c r="O2016" t="s">
        <v>8320</v>
      </c>
      <c r="P2016" t="s">
        <v>8339</v>
      </c>
      <c r="Q2016">
        <f t="shared" si="187"/>
        <v>1</v>
      </c>
      <c r="R2016">
        <f t="shared" si="186"/>
        <v>15</v>
      </c>
      <c r="S2016" s="12">
        <f t="shared" si="188"/>
        <v>42463.866666666669</v>
      </c>
      <c r="T2016" s="12">
        <f t="shared" si="189"/>
        <v>42484.915972222225</v>
      </c>
      <c r="U2016">
        <f t="shared" si="190"/>
        <v>2016</v>
      </c>
      <c r="V2016" s="18">
        <f t="shared" si="191"/>
        <v>21.049305555555556</v>
      </c>
    </row>
    <row r="2017" spans="1:22" ht="60" x14ac:dyDescent="0.25">
      <c r="A2017">
        <v>1455</v>
      </c>
      <c r="B2017" s="3" t="s">
        <v>1456</v>
      </c>
      <c r="C2017" s="3" t="s">
        <v>5565</v>
      </c>
      <c r="D2017" s="6">
        <v>15000</v>
      </c>
      <c r="E2017" s="8">
        <v>1575</v>
      </c>
      <c r="F2017" t="s">
        <v>8219</v>
      </c>
      <c r="G2017" t="s">
        <v>8223</v>
      </c>
      <c r="H2017" t="s">
        <v>8245</v>
      </c>
      <c r="I2017">
        <v>1409924340</v>
      </c>
      <c r="J2017">
        <v>1405181320</v>
      </c>
      <c r="K2017" t="b">
        <v>0</v>
      </c>
      <c r="L2017">
        <v>7</v>
      </c>
      <c r="M2017" t="b">
        <v>0</v>
      </c>
      <c r="N2017" t="s">
        <v>8285</v>
      </c>
      <c r="O2017" t="s">
        <v>8320</v>
      </c>
      <c r="P2017" t="s">
        <v>8339</v>
      </c>
      <c r="Q2017">
        <f t="shared" si="187"/>
        <v>11</v>
      </c>
      <c r="R2017">
        <f t="shared" si="186"/>
        <v>225</v>
      </c>
      <c r="S2017" s="12">
        <f t="shared" si="188"/>
        <v>41832.672685185185</v>
      </c>
      <c r="T2017" s="12">
        <f t="shared" si="189"/>
        <v>41887.568749999999</v>
      </c>
      <c r="U2017">
        <f t="shared" si="190"/>
        <v>2014</v>
      </c>
      <c r="V2017" s="18">
        <f t="shared" si="191"/>
        <v>54.896064814814814</v>
      </c>
    </row>
    <row r="2018" spans="1:22" ht="30" x14ac:dyDescent="0.25">
      <c r="A2018">
        <v>1456</v>
      </c>
      <c r="B2018" s="3" t="s">
        <v>1457</v>
      </c>
      <c r="C2018" s="3" t="s">
        <v>5566</v>
      </c>
      <c r="D2018" s="6">
        <v>5000</v>
      </c>
      <c r="E2018" s="8">
        <v>145</v>
      </c>
      <c r="F2018" t="s">
        <v>8219</v>
      </c>
      <c r="G2018" t="s">
        <v>8236</v>
      </c>
      <c r="H2018" t="s">
        <v>8248</v>
      </c>
      <c r="I2018">
        <v>1483459365</v>
      </c>
      <c r="J2018">
        <v>1480867365</v>
      </c>
      <c r="K2018" t="b">
        <v>0</v>
      </c>
      <c r="L2018">
        <v>3</v>
      </c>
      <c r="M2018" t="b">
        <v>0</v>
      </c>
      <c r="N2018" t="s">
        <v>8285</v>
      </c>
      <c r="O2018" t="s">
        <v>8320</v>
      </c>
      <c r="P2018" t="s">
        <v>8339</v>
      </c>
      <c r="Q2018">
        <f t="shared" si="187"/>
        <v>3</v>
      </c>
      <c r="R2018">
        <f t="shared" si="186"/>
        <v>48.33</v>
      </c>
      <c r="S2018" s="12">
        <f t="shared" si="188"/>
        <v>42708.668576388889</v>
      </c>
      <c r="T2018" s="12">
        <f t="shared" si="189"/>
        <v>42738.668576388889</v>
      </c>
      <c r="U2018">
        <f t="shared" si="190"/>
        <v>2016</v>
      </c>
      <c r="V2018" s="18">
        <f t="shared" si="191"/>
        <v>30</v>
      </c>
    </row>
    <row r="2019" spans="1:22" ht="30" x14ac:dyDescent="0.25">
      <c r="A2019">
        <v>1457</v>
      </c>
      <c r="B2019" s="3" t="s">
        <v>1458</v>
      </c>
      <c r="C2019" s="3" t="s">
        <v>5567</v>
      </c>
      <c r="D2019" s="6">
        <v>6000</v>
      </c>
      <c r="E2019" s="8">
        <v>0</v>
      </c>
      <c r="F2019" t="s">
        <v>8219</v>
      </c>
      <c r="G2019" t="s">
        <v>8223</v>
      </c>
      <c r="H2019" t="s">
        <v>8245</v>
      </c>
      <c r="I2019">
        <v>1447281044</v>
      </c>
      <c r="J2019">
        <v>1444685444</v>
      </c>
      <c r="K2019" t="b">
        <v>0</v>
      </c>
      <c r="L2019">
        <v>0</v>
      </c>
      <c r="M2019" t="b">
        <v>0</v>
      </c>
      <c r="N2019" t="s">
        <v>8285</v>
      </c>
      <c r="O2019" t="s">
        <v>8320</v>
      </c>
      <c r="P2019" t="s">
        <v>8339</v>
      </c>
      <c r="Q2019">
        <f t="shared" si="187"/>
        <v>0</v>
      </c>
      <c r="R2019">
        <f t="shared" si="186"/>
        <v>0</v>
      </c>
      <c r="S2019" s="12">
        <f t="shared" si="188"/>
        <v>42289.89634259259</v>
      </c>
      <c r="T2019" s="12">
        <f t="shared" si="189"/>
        <v>42319.938009259262</v>
      </c>
      <c r="U2019">
        <f t="shared" si="190"/>
        <v>2015</v>
      </c>
      <c r="V2019" s="18">
        <f t="shared" si="191"/>
        <v>30.041666666666668</v>
      </c>
    </row>
    <row r="2020" spans="1:22" ht="60" x14ac:dyDescent="0.25">
      <c r="A2020">
        <v>1458</v>
      </c>
      <c r="B2020" s="3" t="s">
        <v>1459</v>
      </c>
      <c r="C2020" s="3" t="s">
        <v>5568</v>
      </c>
      <c r="D2020" s="6">
        <v>5000</v>
      </c>
      <c r="E2020" s="8">
        <v>0</v>
      </c>
      <c r="F2020" t="s">
        <v>8219</v>
      </c>
      <c r="G2020" t="s">
        <v>8223</v>
      </c>
      <c r="H2020" t="s">
        <v>8245</v>
      </c>
      <c r="I2020">
        <v>1407729600</v>
      </c>
      <c r="J2020">
        <v>1405097760</v>
      </c>
      <c r="K2020" t="b">
        <v>0</v>
      </c>
      <c r="L2020">
        <v>0</v>
      </c>
      <c r="M2020" t="b">
        <v>0</v>
      </c>
      <c r="N2020" t="s">
        <v>8285</v>
      </c>
      <c r="O2020" t="s">
        <v>8320</v>
      </c>
      <c r="P2020" t="s">
        <v>8339</v>
      </c>
      <c r="Q2020">
        <f t="shared" si="187"/>
        <v>0</v>
      </c>
      <c r="R2020">
        <f t="shared" si="186"/>
        <v>0</v>
      </c>
      <c r="S2020" s="12">
        <f t="shared" si="188"/>
        <v>41831.705555555556</v>
      </c>
      <c r="T2020" s="12">
        <f t="shared" si="189"/>
        <v>41862.166666666664</v>
      </c>
      <c r="U2020">
        <f t="shared" si="190"/>
        <v>2014</v>
      </c>
      <c r="V2020" s="18">
        <f t="shared" si="191"/>
        <v>30.461111111111112</v>
      </c>
    </row>
    <row r="2021" spans="1:22" ht="45" x14ac:dyDescent="0.25">
      <c r="A2021">
        <v>1459</v>
      </c>
      <c r="B2021" s="3" t="s">
        <v>1460</v>
      </c>
      <c r="C2021" s="3" t="s">
        <v>5569</v>
      </c>
      <c r="D2021" s="6">
        <v>37000</v>
      </c>
      <c r="E2021" s="8">
        <v>0</v>
      </c>
      <c r="F2021" t="s">
        <v>8219</v>
      </c>
      <c r="G2021" t="s">
        <v>8231</v>
      </c>
      <c r="H2021" t="s">
        <v>8252</v>
      </c>
      <c r="I2021">
        <v>1449077100</v>
      </c>
      <c r="J2021">
        <v>1446612896</v>
      </c>
      <c r="K2021" t="b">
        <v>0</v>
      </c>
      <c r="L2021">
        <v>0</v>
      </c>
      <c r="M2021" t="b">
        <v>0</v>
      </c>
      <c r="N2021" t="s">
        <v>8285</v>
      </c>
      <c r="O2021" t="s">
        <v>8320</v>
      </c>
      <c r="P2021" t="s">
        <v>8339</v>
      </c>
      <c r="Q2021">
        <f t="shared" si="187"/>
        <v>0</v>
      </c>
      <c r="R2021">
        <f t="shared" si="186"/>
        <v>0</v>
      </c>
      <c r="S2021" s="12">
        <f t="shared" si="188"/>
        <v>42312.204814814817</v>
      </c>
      <c r="T2021" s="12">
        <f t="shared" si="189"/>
        <v>42340.725694444445</v>
      </c>
      <c r="U2021">
        <f t="shared" si="190"/>
        <v>2015</v>
      </c>
      <c r="V2021" s="18">
        <f t="shared" si="191"/>
        <v>28.520879629629629</v>
      </c>
    </row>
    <row r="2022" spans="1:22" ht="45" x14ac:dyDescent="0.25">
      <c r="A2022">
        <v>1460</v>
      </c>
      <c r="B2022" s="3" t="s">
        <v>1461</v>
      </c>
      <c r="C2022" s="3" t="s">
        <v>5570</v>
      </c>
      <c r="D2022" s="6">
        <v>25000000</v>
      </c>
      <c r="E2022" s="8">
        <v>0</v>
      </c>
      <c r="F2022" t="s">
        <v>8219</v>
      </c>
      <c r="G2022" t="s">
        <v>8223</v>
      </c>
      <c r="H2022" t="s">
        <v>8245</v>
      </c>
      <c r="I2022">
        <v>1417391100</v>
      </c>
      <c r="J2022">
        <v>1412371898</v>
      </c>
      <c r="K2022" t="b">
        <v>0</v>
      </c>
      <c r="L2022">
        <v>0</v>
      </c>
      <c r="M2022" t="b">
        <v>0</v>
      </c>
      <c r="N2022" t="s">
        <v>8285</v>
      </c>
      <c r="O2022" t="s">
        <v>8320</v>
      </c>
      <c r="P2022" t="s">
        <v>8339</v>
      </c>
      <c r="Q2022">
        <f t="shared" si="187"/>
        <v>0</v>
      </c>
      <c r="R2022">
        <f t="shared" si="186"/>
        <v>0</v>
      </c>
      <c r="S2022" s="12">
        <f t="shared" si="188"/>
        <v>41915.896967592591</v>
      </c>
      <c r="T2022" s="12">
        <f t="shared" si="189"/>
        <v>41973.989583333328</v>
      </c>
      <c r="U2022">
        <f t="shared" si="190"/>
        <v>2014</v>
      </c>
      <c r="V2022" s="18">
        <f t="shared" si="191"/>
        <v>58.09261574074074</v>
      </c>
    </row>
    <row r="2023" spans="1:22" ht="30" x14ac:dyDescent="0.25">
      <c r="A2023">
        <v>1461</v>
      </c>
      <c r="B2023" s="3" t="s">
        <v>1462</v>
      </c>
      <c r="C2023" s="3" t="s">
        <v>5571</v>
      </c>
      <c r="D2023" s="6">
        <v>15000</v>
      </c>
      <c r="E2023" s="8">
        <v>15186.69</v>
      </c>
      <c r="F2023" t="s">
        <v>8218</v>
      </c>
      <c r="G2023" t="s">
        <v>8223</v>
      </c>
      <c r="H2023" t="s">
        <v>8245</v>
      </c>
      <c r="I2023">
        <v>1413849600</v>
      </c>
      <c r="J2023">
        <v>1410967754</v>
      </c>
      <c r="K2023" t="b">
        <v>1</v>
      </c>
      <c r="L2023">
        <v>340</v>
      </c>
      <c r="M2023" t="b">
        <v>1</v>
      </c>
      <c r="N2023" t="s">
        <v>8286</v>
      </c>
      <c r="O2023" t="s">
        <v>8320</v>
      </c>
      <c r="P2023" t="s">
        <v>8340</v>
      </c>
      <c r="Q2023">
        <f t="shared" si="187"/>
        <v>101</v>
      </c>
      <c r="R2023">
        <f t="shared" si="186"/>
        <v>44.67</v>
      </c>
      <c r="S2023" s="12">
        <f t="shared" si="188"/>
        <v>41899.645300925928</v>
      </c>
      <c r="T2023" s="12">
        <f t="shared" si="189"/>
        <v>41933</v>
      </c>
      <c r="U2023">
        <f t="shared" si="190"/>
        <v>2014</v>
      </c>
      <c r="V2023" s="18">
        <f t="shared" si="191"/>
        <v>33.354699074074077</v>
      </c>
    </row>
    <row r="2024" spans="1:22" ht="30" x14ac:dyDescent="0.25">
      <c r="A2024">
        <v>1462</v>
      </c>
      <c r="B2024" s="3" t="s">
        <v>1463</v>
      </c>
      <c r="C2024" s="3" t="s">
        <v>5572</v>
      </c>
      <c r="D2024" s="6">
        <v>4000</v>
      </c>
      <c r="E2024" s="8">
        <v>4340.7</v>
      </c>
      <c r="F2024" t="s">
        <v>8218</v>
      </c>
      <c r="G2024" t="s">
        <v>8223</v>
      </c>
      <c r="H2024" t="s">
        <v>8245</v>
      </c>
      <c r="I2024">
        <v>1365609271</v>
      </c>
      <c r="J2024">
        <v>1363017271</v>
      </c>
      <c r="K2024" t="b">
        <v>1</v>
      </c>
      <c r="L2024">
        <v>150</v>
      </c>
      <c r="M2024" t="b">
        <v>1</v>
      </c>
      <c r="N2024" t="s">
        <v>8286</v>
      </c>
      <c r="O2024" t="s">
        <v>8320</v>
      </c>
      <c r="P2024" t="s">
        <v>8340</v>
      </c>
      <c r="Q2024">
        <f t="shared" si="187"/>
        <v>109</v>
      </c>
      <c r="R2024">
        <f t="shared" si="186"/>
        <v>28.94</v>
      </c>
      <c r="S2024" s="12">
        <f t="shared" si="188"/>
        <v>41344.662858796299</v>
      </c>
      <c r="T2024" s="12">
        <f t="shared" si="189"/>
        <v>41374.662858796299</v>
      </c>
      <c r="U2024">
        <f t="shared" si="190"/>
        <v>2013</v>
      </c>
      <c r="V2024" s="18">
        <f t="shared" si="191"/>
        <v>30</v>
      </c>
    </row>
    <row r="2025" spans="1:22" ht="60" x14ac:dyDescent="0.25">
      <c r="A2025">
        <v>1463</v>
      </c>
      <c r="B2025" s="3" t="s">
        <v>1464</v>
      </c>
      <c r="C2025" s="3" t="s">
        <v>5573</v>
      </c>
      <c r="D2025" s="6">
        <v>600</v>
      </c>
      <c r="E2025" s="8">
        <v>886</v>
      </c>
      <c r="F2025" t="s">
        <v>8218</v>
      </c>
      <c r="G2025" t="s">
        <v>8223</v>
      </c>
      <c r="H2025" t="s">
        <v>8245</v>
      </c>
      <c r="I2025">
        <v>1365367938</v>
      </c>
      <c r="J2025">
        <v>1361483538</v>
      </c>
      <c r="K2025" t="b">
        <v>1</v>
      </c>
      <c r="L2025">
        <v>25</v>
      </c>
      <c r="M2025" t="b">
        <v>1</v>
      </c>
      <c r="N2025" t="s">
        <v>8286</v>
      </c>
      <c r="O2025" t="s">
        <v>8320</v>
      </c>
      <c r="P2025" t="s">
        <v>8340</v>
      </c>
      <c r="Q2025">
        <f t="shared" si="187"/>
        <v>148</v>
      </c>
      <c r="R2025">
        <f t="shared" si="186"/>
        <v>35.44</v>
      </c>
      <c r="S2025" s="12">
        <f t="shared" si="188"/>
        <v>41326.911319444444</v>
      </c>
      <c r="T2025" s="12">
        <f t="shared" si="189"/>
        <v>41371.869652777779</v>
      </c>
      <c r="U2025">
        <f t="shared" si="190"/>
        <v>2013</v>
      </c>
      <c r="V2025" s="18">
        <f t="shared" si="191"/>
        <v>44.958333333333336</v>
      </c>
    </row>
    <row r="2026" spans="1:22" x14ac:dyDescent="0.25">
      <c r="A2026">
        <v>1464</v>
      </c>
      <c r="B2026" s="3" t="s">
        <v>1465</v>
      </c>
      <c r="C2026" s="3" t="s">
        <v>5574</v>
      </c>
      <c r="D2026" s="6">
        <v>5000</v>
      </c>
      <c r="E2026" s="8">
        <v>8160</v>
      </c>
      <c r="F2026" t="s">
        <v>8218</v>
      </c>
      <c r="G2026" t="s">
        <v>8223</v>
      </c>
      <c r="H2026" t="s">
        <v>8245</v>
      </c>
      <c r="I2026">
        <v>1361029958</v>
      </c>
      <c r="J2026">
        <v>1358437958</v>
      </c>
      <c r="K2026" t="b">
        <v>1</v>
      </c>
      <c r="L2026">
        <v>234</v>
      </c>
      <c r="M2026" t="b">
        <v>1</v>
      </c>
      <c r="N2026" t="s">
        <v>8286</v>
      </c>
      <c r="O2026" t="s">
        <v>8320</v>
      </c>
      <c r="P2026" t="s">
        <v>8340</v>
      </c>
      <c r="Q2026">
        <f t="shared" si="187"/>
        <v>163</v>
      </c>
      <c r="R2026">
        <f t="shared" si="186"/>
        <v>34.869999999999997</v>
      </c>
      <c r="S2026" s="12">
        <f t="shared" si="188"/>
        <v>41291.661550925928</v>
      </c>
      <c r="T2026" s="12">
        <f t="shared" si="189"/>
        <v>41321.661550925928</v>
      </c>
      <c r="U2026">
        <f t="shared" si="190"/>
        <v>2013</v>
      </c>
      <c r="V2026" s="18">
        <f t="shared" si="191"/>
        <v>30</v>
      </c>
    </row>
    <row r="2027" spans="1:22" ht="60" x14ac:dyDescent="0.25">
      <c r="A2027">
        <v>1465</v>
      </c>
      <c r="B2027" s="3" t="s">
        <v>1466</v>
      </c>
      <c r="C2027" s="3" t="s">
        <v>5575</v>
      </c>
      <c r="D2027" s="6">
        <v>30000</v>
      </c>
      <c r="E2027" s="8">
        <v>136924.35</v>
      </c>
      <c r="F2027" t="s">
        <v>8218</v>
      </c>
      <c r="G2027" t="s">
        <v>8223</v>
      </c>
      <c r="H2027" t="s">
        <v>8245</v>
      </c>
      <c r="I2027">
        <v>1332385200</v>
      </c>
      <c r="J2027">
        <v>1329759452</v>
      </c>
      <c r="K2027" t="b">
        <v>1</v>
      </c>
      <c r="L2027">
        <v>2602</v>
      </c>
      <c r="M2027" t="b">
        <v>1</v>
      </c>
      <c r="N2027" t="s">
        <v>8286</v>
      </c>
      <c r="O2027" t="s">
        <v>8320</v>
      </c>
      <c r="P2027" t="s">
        <v>8340</v>
      </c>
      <c r="Q2027">
        <f t="shared" si="187"/>
        <v>456</v>
      </c>
      <c r="R2027">
        <f t="shared" si="186"/>
        <v>52.62</v>
      </c>
      <c r="S2027" s="12">
        <f t="shared" si="188"/>
        <v>40959.734398148146</v>
      </c>
      <c r="T2027" s="12">
        <f t="shared" si="189"/>
        <v>40990.125</v>
      </c>
      <c r="U2027">
        <f t="shared" si="190"/>
        <v>2012</v>
      </c>
      <c r="V2027" s="18">
        <f t="shared" si="191"/>
        <v>30.390601851851851</v>
      </c>
    </row>
    <row r="2028" spans="1:22" ht="60" x14ac:dyDescent="0.25">
      <c r="A2028">
        <v>1466</v>
      </c>
      <c r="B2028" s="3" t="s">
        <v>1467</v>
      </c>
      <c r="C2028" s="3" t="s">
        <v>5576</v>
      </c>
      <c r="D2028" s="6">
        <v>16000</v>
      </c>
      <c r="E2028" s="8">
        <v>17260.37</v>
      </c>
      <c r="F2028" t="s">
        <v>8218</v>
      </c>
      <c r="G2028" t="s">
        <v>8223</v>
      </c>
      <c r="H2028" t="s">
        <v>8245</v>
      </c>
      <c r="I2028">
        <v>1452574800</v>
      </c>
      <c r="J2028">
        <v>1449029266</v>
      </c>
      <c r="K2028" t="b">
        <v>1</v>
      </c>
      <c r="L2028">
        <v>248</v>
      </c>
      <c r="M2028" t="b">
        <v>1</v>
      </c>
      <c r="N2028" t="s">
        <v>8286</v>
      </c>
      <c r="O2028" t="s">
        <v>8320</v>
      </c>
      <c r="P2028" t="s">
        <v>8340</v>
      </c>
      <c r="Q2028">
        <f t="shared" si="187"/>
        <v>108</v>
      </c>
      <c r="R2028">
        <f t="shared" si="186"/>
        <v>69.599999999999994</v>
      </c>
      <c r="S2028" s="12">
        <f t="shared" si="188"/>
        <v>42340.172060185185</v>
      </c>
      <c r="T2028" s="12">
        <f t="shared" si="189"/>
        <v>42381.208333333328</v>
      </c>
      <c r="U2028">
        <f t="shared" si="190"/>
        <v>2015</v>
      </c>
      <c r="V2028" s="18">
        <f t="shared" si="191"/>
        <v>41.036273148148148</v>
      </c>
    </row>
    <row r="2029" spans="1:22" ht="30" x14ac:dyDescent="0.25">
      <c r="A2029">
        <v>1467</v>
      </c>
      <c r="B2029" s="3" t="s">
        <v>1468</v>
      </c>
      <c r="C2029" s="3" t="s">
        <v>5577</v>
      </c>
      <c r="D2029" s="6">
        <v>40000</v>
      </c>
      <c r="E2029" s="8">
        <v>46032</v>
      </c>
      <c r="F2029" t="s">
        <v>8218</v>
      </c>
      <c r="G2029" t="s">
        <v>8223</v>
      </c>
      <c r="H2029" t="s">
        <v>8245</v>
      </c>
      <c r="I2029">
        <v>1332699285</v>
      </c>
      <c r="J2029">
        <v>1327518885</v>
      </c>
      <c r="K2029" t="b">
        <v>1</v>
      </c>
      <c r="L2029">
        <v>600</v>
      </c>
      <c r="M2029" t="b">
        <v>1</v>
      </c>
      <c r="N2029" t="s">
        <v>8286</v>
      </c>
      <c r="O2029" t="s">
        <v>8320</v>
      </c>
      <c r="P2029" t="s">
        <v>8340</v>
      </c>
      <c r="Q2029">
        <f t="shared" si="187"/>
        <v>115</v>
      </c>
      <c r="R2029">
        <f t="shared" si="186"/>
        <v>76.72</v>
      </c>
      <c r="S2029" s="12">
        <f t="shared" si="188"/>
        <v>40933.80190972222</v>
      </c>
      <c r="T2029" s="12">
        <f t="shared" si="189"/>
        <v>40993.760243055556</v>
      </c>
      <c r="U2029">
        <f t="shared" si="190"/>
        <v>2012</v>
      </c>
      <c r="V2029" s="18">
        <f t="shared" si="191"/>
        <v>59.958333333333336</v>
      </c>
    </row>
    <row r="2030" spans="1:22" ht="60" x14ac:dyDescent="0.25">
      <c r="A2030">
        <v>1468</v>
      </c>
      <c r="B2030" s="3" t="s">
        <v>1469</v>
      </c>
      <c r="C2030" s="3" t="s">
        <v>5578</v>
      </c>
      <c r="D2030" s="6">
        <v>9500</v>
      </c>
      <c r="E2030" s="8">
        <v>9725</v>
      </c>
      <c r="F2030" t="s">
        <v>8218</v>
      </c>
      <c r="G2030" t="s">
        <v>8223</v>
      </c>
      <c r="H2030" t="s">
        <v>8245</v>
      </c>
      <c r="I2030">
        <v>1307838049</v>
      </c>
      <c r="J2030">
        <v>1302654049</v>
      </c>
      <c r="K2030" t="b">
        <v>1</v>
      </c>
      <c r="L2030">
        <v>293</v>
      </c>
      <c r="M2030" t="b">
        <v>1</v>
      </c>
      <c r="N2030" t="s">
        <v>8286</v>
      </c>
      <c r="O2030" t="s">
        <v>8320</v>
      </c>
      <c r="P2030" t="s">
        <v>8340</v>
      </c>
      <c r="Q2030">
        <f t="shared" si="187"/>
        <v>102</v>
      </c>
      <c r="R2030">
        <f t="shared" si="186"/>
        <v>33.19</v>
      </c>
      <c r="S2030" s="12">
        <f t="shared" si="188"/>
        <v>40646.014456018522</v>
      </c>
      <c r="T2030" s="12">
        <f t="shared" si="189"/>
        <v>40706.014456018522</v>
      </c>
      <c r="U2030">
        <f t="shared" si="190"/>
        <v>2011</v>
      </c>
      <c r="V2030" s="18">
        <f t="shared" si="191"/>
        <v>60</v>
      </c>
    </row>
    <row r="2031" spans="1:22" ht="45" x14ac:dyDescent="0.25">
      <c r="A2031">
        <v>1469</v>
      </c>
      <c r="B2031" s="3" t="s">
        <v>1470</v>
      </c>
      <c r="C2031" s="3" t="s">
        <v>5579</v>
      </c>
      <c r="D2031" s="6">
        <v>44250</v>
      </c>
      <c r="E2031" s="8">
        <v>47978</v>
      </c>
      <c r="F2031" t="s">
        <v>8218</v>
      </c>
      <c r="G2031" t="s">
        <v>8223</v>
      </c>
      <c r="H2031" t="s">
        <v>8245</v>
      </c>
      <c r="I2031">
        <v>1360938109</v>
      </c>
      <c r="J2031">
        <v>1358346109</v>
      </c>
      <c r="K2031" t="b">
        <v>1</v>
      </c>
      <c r="L2031">
        <v>321</v>
      </c>
      <c r="M2031" t="b">
        <v>1</v>
      </c>
      <c r="N2031" t="s">
        <v>8286</v>
      </c>
      <c r="O2031" t="s">
        <v>8320</v>
      </c>
      <c r="P2031" t="s">
        <v>8340</v>
      </c>
      <c r="Q2031">
        <f t="shared" si="187"/>
        <v>108</v>
      </c>
      <c r="R2031">
        <f t="shared" si="186"/>
        <v>149.46</v>
      </c>
      <c r="S2031" s="12">
        <f t="shared" si="188"/>
        <v>41290.598483796297</v>
      </c>
      <c r="T2031" s="12">
        <f t="shared" si="189"/>
        <v>41320.598483796297</v>
      </c>
      <c r="U2031">
        <f t="shared" si="190"/>
        <v>2013</v>
      </c>
      <c r="V2031" s="18">
        <f t="shared" si="191"/>
        <v>30</v>
      </c>
    </row>
    <row r="2032" spans="1:22" ht="60" x14ac:dyDescent="0.25">
      <c r="A2032">
        <v>1470</v>
      </c>
      <c r="B2032" s="3" t="s">
        <v>1471</v>
      </c>
      <c r="C2032" s="3" t="s">
        <v>5580</v>
      </c>
      <c r="D2032" s="6">
        <v>1500</v>
      </c>
      <c r="E2032" s="8">
        <v>1877</v>
      </c>
      <c r="F2032" t="s">
        <v>8218</v>
      </c>
      <c r="G2032" t="s">
        <v>8223</v>
      </c>
      <c r="H2032" t="s">
        <v>8245</v>
      </c>
      <c r="I2032">
        <v>1356724263</v>
      </c>
      <c r="J2032">
        <v>1354909863</v>
      </c>
      <c r="K2032" t="b">
        <v>1</v>
      </c>
      <c r="L2032">
        <v>81</v>
      </c>
      <c r="M2032" t="b">
        <v>1</v>
      </c>
      <c r="N2032" t="s">
        <v>8286</v>
      </c>
      <c r="O2032" t="s">
        <v>8320</v>
      </c>
      <c r="P2032" t="s">
        <v>8340</v>
      </c>
      <c r="Q2032">
        <f t="shared" si="187"/>
        <v>125</v>
      </c>
      <c r="R2032">
        <f t="shared" si="186"/>
        <v>23.17</v>
      </c>
      <c r="S2032" s="12">
        <f t="shared" si="188"/>
        <v>41250.827118055553</v>
      </c>
      <c r="T2032" s="12">
        <f t="shared" si="189"/>
        <v>41271.827118055553</v>
      </c>
      <c r="U2032">
        <f t="shared" si="190"/>
        <v>2012</v>
      </c>
      <c r="V2032" s="18">
        <f t="shared" si="191"/>
        <v>21</v>
      </c>
    </row>
    <row r="2033" spans="1:22" ht="60" x14ac:dyDescent="0.25">
      <c r="A2033">
        <v>1471</v>
      </c>
      <c r="B2033" s="3" t="s">
        <v>1472</v>
      </c>
      <c r="C2033" s="3" t="s">
        <v>5581</v>
      </c>
      <c r="D2033" s="6">
        <v>32000</v>
      </c>
      <c r="E2033" s="8">
        <v>33229</v>
      </c>
      <c r="F2033" t="s">
        <v>8218</v>
      </c>
      <c r="G2033" t="s">
        <v>8223</v>
      </c>
      <c r="H2033" t="s">
        <v>8245</v>
      </c>
      <c r="I2033">
        <v>1428620334</v>
      </c>
      <c r="J2033">
        <v>1426028334</v>
      </c>
      <c r="K2033" t="b">
        <v>1</v>
      </c>
      <c r="L2033">
        <v>343</v>
      </c>
      <c r="M2033" t="b">
        <v>1</v>
      </c>
      <c r="N2033" t="s">
        <v>8286</v>
      </c>
      <c r="O2033" t="s">
        <v>8320</v>
      </c>
      <c r="P2033" t="s">
        <v>8340</v>
      </c>
      <c r="Q2033">
        <f t="shared" si="187"/>
        <v>104</v>
      </c>
      <c r="R2033">
        <f t="shared" si="186"/>
        <v>96.88</v>
      </c>
      <c r="S2033" s="12">
        <f t="shared" si="188"/>
        <v>42073.957569444443</v>
      </c>
      <c r="T2033" s="12">
        <f t="shared" si="189"/>
        <v>42103.957569444443</v>
      </c>
      <c r="U2033">
        <f t="shared" si="190"/>
        <v>2015</v>
      </c>
      <c r="V2033" s="18">
        <f t="shared" si="191"/>
        <v>30</v>
      </c>
    </row>
    <row r="2034" spans="1:22" ht="60" x14ac:dyDescent="0.25">
      <c r="A2034">
        <v>1472</v>
      </c>
      <c r="B2034" s="3" t="s">
        <v>1473</v>
      </c>
      <c r="C2034" s="3" t="s">
        <v>5582</v>
      </c>
      <c r="D2034" s="6">
        <v>25000</v>
      </c>
      <c r="E2034" s="8">
        <v>34676</v>
      </c>
      <c r="F2034" t="s">
        <v>8218</v>
      </c>
      <c r="G2034" t="s">
        <v>8223</v>
      </c>
      <c r="H2034" t="s">
        <v>8245</v>
      </c>
      <c r="I2034">
        <v>1381928503</v>
      </c>
      <c r="J2034">
        <v>1379336503</v>
      </c>
      <c r="K2034" t="b">
        <v>1</v>
      </c>
      <c r="L2034">
        <v>336</v>
      </c>
      <c r="M2034" t="b">
        <v>1</v>
      </c>
      <c r="N2034" t="s">
        <v>8286</v>
      </c>
      <c r="O2034" t="s">
        <v>8320</v>
      </c>
      <c r="P2034" t="s">
        <v>8340</v>
      </c>
      <c r="Q2034">
        <f t="shared" si="187"/>
        <v>139</v>
      </c>
      <c r="R2034">
        <f t="shared" si="186"/>
        <v>103.2</v>
      </c>
      <c r="S2034" s="12">
        <f t="shared" si="188"/>
        <v>41533.542858796296</v>
      </c>
      <c r="T2034" s="12">
        <f t="shared" si="189"/>
        <v>41563.542858796296</v>
      </c>
      <c r="U2034">
        <f t="shared" si="190"/>
        <v>2013</v>
      </c>
      <c r="V2034" s="18">
        <f t="shared" si="191"/>
        <v>30</v>
      </c>
    </row>
    <row r="2035" spans="1:22" x14ac:dyDescent="0.25">
      <c r="A2035">
        <v>1473</v>
      </c>
      <c r="B2035" s="3" t="s">
        <v>1474</v>
      </c>
      <c r="C2035" s="3" t="s">
        <v>5583</v>
      </c>
      <c r="D2035" s="6">
        <v>1500</v>
      </c>
      <c r="E2035" s="8">
        <v>1807.74</v>
      </c>
      <c r="F2035" t="s">
        <v>8218</v>
      </c>
      <c r="G2035" t="s">
        <v>8223</v>
      </c>
      <c r="H2035" t="s">
        <v>8245</v>
      </c>
      <c r="I2035">
        <v>1330644639</v>
      </c>
      <c r="J2035">
        <v>1328052639</v>
      </c>
      <c r="K2035" t="b">
        <v>1</v>
      </c>
      <c r="L2035">
        <v>47</v>
      </c>
      <c r="M2035" t="b">
        <v>1</v>
      </c>
      <c r="N2035" t="s">
        <v>8286</v>
      </c>
      <c r="O2035" t="s">
        <v>8320</v>
      </c>
      <c r="P2035" t="s">
        <v>8340</v>
      </c>
      <c r="Q2035">
        <f t="shared" si="187"/>
        <v>121</v>
      </c>
      <c r="R2035">
        <f t="shared" si="186"/>
        <v>38.46</v>
      </c>
      <c r="S2035" s="12">
        <f t="shared" si="188"/>
        <v>40939.979618055557</v>
      </c>
      <c r="T2035" s="12">
        <f t="shared" si="189"/>
        <v>40969.979618055557</v>
      </c>
      <c r="U2035">
        <f t="shared" si="190"/>
        <v>2012</v>
      </c>
      <c r="V2035" s="18">
        <f t="shared" si="191"/>
        <v>30</v>
      </c>
    </row>
    <row r="2036" spans="1:22" ht="60" x14ac:dyDescent="0.25">
      <c r="A2036">
        <v>1474</v>
      </c>
      <c r="B2036" s="3" t="s">
        <v>1475</v>
      </c>
      <c r="C2036" s="3" t="s">
        <v>5584</v>
      </c>
      <c r="D2036" s="6">
        <v>3000</v>
      </c>
      <c r="E2036" s="8">
        <v>3368</v>
      </c>
      <c r="F2036" t="s">
        <v>8218</v>
      </c>
      <c r="G2036" t="s">
        <v>8223</v>
      </c>
      <c r="H2036" t="s">
        <v>8245</v>
      </c>
      <c r="I2036">
        <v>1379093292</v>
      </c>
      <c r="J2036">
        <v>1376501292</v>
      </c>
      <c r="K2036" t="b">
        <v>1</v>
      </c>
      <c r="L2036">
        <v>76</v>
      </c>
      <c r="M2036" t="b">
        <v>1</v>
      </c>
      <c r="N2036" t="s">
        <v>8286</v>
      </c>
      <c r="O2036" t="s">
        <v>8320</v>
      </c>
      <c r="P2036" t="s">
        <v>8340</v>
      </c>
      <c r="Q2036">
        <f t="shared" si="187"/>
        <v>112</v>
      </c>
      <c r="R2036">
        <f t="shared" si="186"/>
        <v>44.32</v>
      </c>
      <c r="S2036" s="12">
        <f t="shared" si="188"/>
        <v>41500.727916666663</v>
      </c>
      <c r="T2036" s="12">
        <f t="shared" si="189"/>
        <v>41530.727916666663</v>
      </c>
      <c r="U2036">
        <f t="shared" si="190"/>
        <v>2013</v>
      </c>
      <c r="V2036" s="18">
        <f t="shared" si="191"/>
        <v>30</v>
      </c>
    </row>
    <row r="2037" spans="1:22" ht="45" x14ac:dyDescent="0.25">
      <c r="A2037">
        <v>1475</v>
      </c>
      <c r="B2037" s="3" t="s">
        <v>1476</v>
      </c>
      <c r="C2037" s="3" t="s">
        <v>5585</v>
      </c>
      <c r="D2037" s="6">
        <v>15000</v>
      </c>
      <c r="E2037" s="8">
        <v>28300.45</v>
      </c>
      <c r="F2037" t="s">
        <v>8218</v>
      </c>
      <c r="G2037" t="s">
        <v>8223</v>
      </c>
      <c r="H2037" t="s">
        <v>8245</v>
      </c>
      <c r="I2037">
        <v>1419051540</v>
      </c>
      <c r="J2037">
        <v>1416244863</v>
      </c>
      <c r="K2037" t="b">
        <v>1</v>
      </c>
      <c r="L2037">
        <v>441</v>
      </c>
      <c r="M2037" t="b">
        <v>1</v>
      </c>
      <c r="N2037" t="s">
        <v>8286</v>
      </c>
      <c r="O2037" t="s">
        <v>8320</v>
      </c>
      <c r="P2037" t="s">
        <v>8340</v>
      </c>
      <c r="Q2037">
        <f t="shared" si="187"/>
        <v>189</v>
      </c>
      <c r="R2037">
        <f t="shared" si="186"/>
        <v>64.17</v>
      </c>
      <c r="S2037" s="12">
        <f t="shared" si="188"/>
        <v>41960.722951388889</v>
      </c>
      <c r="T2037" s="12">
        <f t="shared" si="189"/>
        <v>41993.207638888889</v>
      </c>
      <c r="U2037">
        <f t="shared" si="190"/>
        <v>2014</v>
      </c>
      <c r="V2037" s="18">
        <f t="shared" si="191"/>
        <v>32.4846875</v>
      </c>
    </row>
    <row r="2038" spans="1:22" ht="45" x14ac:dyDescent="0.25">
      <c r="A2038">
        <v>1476</v>
      </c>
      <c r="B2038" s="3" t="s">
        <v>1477</v>
      </c>
      <c r="C2038" s="3" t="s">
        <v>5586</v>
      </c>
      <c r="D2038" s="6">
        <v>6000</v>
      </c>
      <c r="E2038" s="8">
        <v>39693.279999999999</v>
      </c>
      <c r="F2038" t="s">
        <v>8218</v>
      </c>
      <c r="G2038" t="s">
        <v>8223</v>
      </c>
      <c r="H2038" t="s">
        <v>8245</v>
      </c>
      <c r="I2038">
        <v>1315616422</v>
      </c>
      <c r="J2038">
        <v>1313024422</v>
      </c>
      <c r="K2038" t="b">
        <v>1</v>
      </c>
      <c r="L2038">
        <v>916</v>
      </c>
      <c r="M2038" t="b">
        <v>1</v>
      </c>
      <c r="N2038" t="s">
        <v>8286</v>
      </c>
      <c r="O2038" t="s">
        <v>8320</v>
      </c>
      <c r="P2038" t="s">
        <v>8340</v>
      </c>
      <c r="Q2038">
        <f t="shared" si="187"/>
        <v>662</v>
      </c>
      <c r="R2038">
        <f t="shared" si="186"/>
        <v>43.33</v>
      </c>
      <c r="S2038" s="12">
        <f t="shared" si="188"/>
        <v>40766.041921296295</v>
      </c>
      <c r="T2038" s="12">
        <f t="shared" si="189"/>
        <v>40796.041921296295</v>
      </c>
      <c r="U2038">
        <f t="shared" si="190"/>
        <v>2011</v>
      </c>
      <c r="V2038" s="18">
        <f t="shared" si="191"/>
        <v>30</v>
      </c>
    </row>
    <row r="2039" spans="1:22" ht="60" x14ac:dyDescent="0.25">
      <c r="A2039">
        <v>1477</v>
      </c>
      <c r="B2039" s="3" t="s">
        <v>1478</v>
      </c>
      <c r="C2039" s="3" t="s">
        <v>5587</v>
      </c>
      <c r="D2039" s="6">
        <v>30000</v>
      </c>
      <c r="E2039" s="8">
        <v>33393</v>
      </c>
      <c r="F2039" t="s">
        <v>8218</v>
      </c>
      <c r="G2039" t="s">
        <v>8223</v>
      </c>
      <c r="H2039" t="s">
        <v>8245</v>
      </c>
      <c r="I2039">
        <v>1324609200</v>
      </c>
      <c r="J2039">
        <v>1319467604</v>
      </c>
      <c r="K2039" t="b">
        <v>1</v>
      </c>
      <c r="L2039">
        <v>369</v>
      </c>
      <c r="M2039" t="b">
        <v>1</v>
      </c>
      <c r="N2039" t="s">
        <v>8286</v>
      </c>
      <c r="O2039" t="s">
        <v>8320</v>
      </c>
      <c r="P2039" t="s">
        <v>8340</v>
      </c>
      <c r="Q2039">
        <f t="shared" si="187"/>
        <v>111</v>
      </c>
      <c r="R2039">
        <f t="shared" si="186"/>
        <v>90.5</v>
      </c>
      <c r="S2039" s="12">
        <f t="shared" si="188"/>
        <v>40840.615787037037</v>
      </c>
      <c r="T2039" s="12">
        <f t="shared" si="189"/>
        <v>40900.125</v>
      </c>
      <c r="U2039">
        <f t="shared" si="190"/>
        <v>2011</v>
      </c>
      <c r="V2039" s="18">
        <f t="shared" si="191"/>
        <v>59.509212962962955</v>
      </c>
    </row>
    <row r="2040" spans="1:22" ht="60" x14ac:dyDescent="0.25">
      <c r="A2040">
        <v>1478</v>
      </c>
      <c r="B2040" s="3" t="s">
        <v>1479</v>
      </c>
      <c r="C2040" s="3" t="s">
        <v>5588</v>
      </c>
      <c r="D2040" s="6">
        <v>50000</v>
      </c>
      <c r="E2040" s="8">
        <v>590807.11</v>
      </c>
      <c r="F2040" t="s">
        <v>8218</v>
      </c>
      <c r="G2040" t="s">
        <v>8223</v>
      </c>
      <c r="H2040" t="s">
        <v>8245</v>
      </c>
      <c r="I2040">
        <v>1368564913</v>
      </c>
      <c r="J2040">
        <v>1367355313</v>
      </c>
      <c r="K2040" t="b">
        <v>1</v>
      </c>
      <c r="L2040">
        <v>20242</v>
      </c>
      <c r="M2040" t="b">
        <v>1</v>
      </c>
      <c r="N2040" t="s">
        <v>8286</v>
      </c>
      <c r="O2040" t="s">
        <v>8320</v>
      </c>
      <c r="P2040" t="s">
        <v>8340</v>
      </c>
      <c r="Q2040">
        <f t="shared" si="187"/>
        <v>1182</v>
      </c>
      <c r="R2040">
        <f t="shared" si="186"/>
        <v>29.19</v>
      </c>
      <c r="S2040" s="12">
        <f t="shared" si="188"/>
        <v>41394.871678240743</v>
      </c>
      <c r="T2040" s="12">
        <f t="shared" si="189"/>
        <v>41408.871678240743</v>
      </c>
      <c r="U2040">
        <f t="shared" si="190"/>
        <v>2013</v>
      </c>
      <c r="V2040" s="18">
        <f t="shared" si="191"/>
        <v>14</v>
      </c>
    </row>
    <row r="2041" spans="1:22" ht="60" x14ac:dyDescent="0.25">
      <c r="A2041">
        <v>1479</v>
      </c>
      <c r="B2041" s="3" t="s">
        <v>1480</v>
      </c>
      <c r="C2041" s="3" t="s">
        <v>5589</v>
      </c>
      <c r="D2041" s="6">
        <v>1600</v>
      </c>
      <c r="E2041" s="8">
        <v>2198</v>
      </c>
      <c r="F2041" t="s">
        <v>8218</v>
      </c>
      <c r="G2041" t="s">
        <v>8223</v>
      </c>
      <c r="H2041" t="s">
        <v>8245</v>
      </c>
      <c r="I2041">
        <v>1399694340</v>
      </c>
      <c r="J2041">
        <v>1398448389</v>
      </c>
      <c r="K2041" t="b">
        <v>1</v>
      </c>
      <c r="L2041">
        <v>71</v>
      </c>
      <c r="M2041" t="b">
        <v>1</v>
      </c>
      <c r="N2041" t="s">
        <v>8286</v>
      </c>
      <c r="O2041" t="s">
        <v>8320</v>
      </c>
      <c r="P2041" t="s">
        <v>8340</v>
      </c>
      <c r="Q2041">
        <f t="shared" si="187"/>
        <v>137</v>
      </c>
      <c r="R2041">
        <f t="shared" si="186"/>
        <v>30.96</v>
      </c>
      <c r="S2041" s="12">
        <f t="shared" si="188"/>
        <v>41754.745243055557</v>
      </c>
      <c r="T2041" s="12">
        <f t="shared" si="189"/>
        <v>41769.165972222225</v>
      </c>
      <c r="U2041">
        <f t="shared" si="190"/>
        <v>2014</v>
      </c>
      <c r="V2041" s="18">
        <f t="shared" si="191"/>
        <v>14.420729166666666</v>
      </c>
    </row>
    <row r="2042" spans="1:22" ht="60" x14ac:dyDescent="0.25">
      <c r="A2042">
        <v>1480</v>
      </c>
      <c r="B2042" s="3" t="s">
        <v>1481</v>
      </c>
      <c r="C2042" s="3" t="s">
        <v>5590</v>
      </c>
      <c r="D2042" s="6">
        <v>50000</v>
      </c>
      <c r="E2042" s="8">
        <v>58520.2</v>
      </c>
      <c r="F2042" t="s">
        <v>8218</v>
      </c>
      <c r="G2042" t="s">
        <v>8223</v>
      </c>
      <c r="H2042" t="s">
        <v>8245</v>
      </c>
      <c r="I2042">
        <v>1374858000</v>
      </c>
      <c r="J2042">
        <v>1373408699</v>
      </c>
      <c r="K2042" t="b">
        <v>1</v>
      </c>
      <c r="L2042">
        <v>635</v>
      </c>
      <c r="M2042" t="b">
        <v>1</v>
      </c>
      <c r="N2042" t="s">
        <v>8286</v>
      </c>
      <c r="O2042" t="s">
        <v>8320</v>
      </c>
      <c r="P2042" t="s">
        <v>8340</v>
      </c>
      <c r="Q2042">
        <f t="shared" si="187"/>
        <v>117</v>
      </c>
      <c r="R2042">
        <f t="shared" si="186"/>
        <v>92.16</v>
      </c>
      <c r="S2042" s="12">
        <f t="shared" si="188"/>
        <v>41464.934016203704</v>
      </c>
      <c r="T2042" s="12">
        <f t="shared" si="189"/>
        <v>41481.708333333336</v>
      </c>
      <c r="U2042">
        <f t="shared" si="190"/>
        <v>2013</v>
      </c>
      <c r="V2042" s="18">
        <f t="shared" si="191"/>
        <v>16.77431712962963</v>
      </c>
    </row>
    <row r="2043" spans="1:22" ht="60" x14ac:dyDescent="0.2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 t="s">
        <v>8320</v>
      </c>
      <c r="P2043" t="s">
        <v>8322</v>
      </c>
      <c r="Q2043">
        <f t="shared" si="187"/>
        <v>2</v>
      </c>
      <c r="R2043">
        <f t="shared" si="186"/>
        <v>17.5</v>
      </c>
      <c r="S2043" s="12">
        <f t="shared" si="188"/>
        <v>41550.922974537039</v>
      </c>
      <c r="T2043" s="12">
        <f t="shared" si="189"/>
        <v>41580.922974537039</v>
      </c>
      <c r="U2043">
        <f t="shared" si="190"/>
        <v>2013</v>
      </c>
      <c r="V2043" s="18">
        <f t="shared" si="191"/>
        <v>30</v>
      </c>
    </row>
    <row r="2044" spans="1:22" ht="45" x14ac:dyDescent="0.2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 t="s">
        <v>8320</v>
      </c>
      <c r="P2044" t="s">
        <v>8322</v>
      </c>
      <c r="Q2044">
        <f t="shared" si="187"/>
        <v>0</v>
      </c>
      <c r="R2044">
        <f t="shared" si="186"/>
        <v>5</v>
      </c>
      <c r="S2044" s="12">
        <f t="shared" si="188"/>
        <v>41136.85805555556</v>
      </c>
      <c r="T2044" s="12">
        <f t="shared" si="189"/>
        <v>41159.32708333333</v>
      </c>
      <c r="U2044">
        <f t="shared" si="190"/>
        <v>2012</v>
      </c>
      <c r="V2044" s="18">
        <f t="shared" si="191"/>
        <v>22.469027777777779</v>
      </c>
    </row>
    <row r="2045" spans="1:22" ht="60" x14ac:dyDescent="0.25">
      <c r="A2045">
        <v>1483</v>
      </c>
      <c r="B2045" s="3" t="s">
        <v>1484</v>
      </c>
      <c r="C2045" s="3" t="s">
        <v>5593</v>
      </c>
      <c r="D2045" s="6">
        <v>7000</v>
      </c>
      <c r="E2045" s="8">
        <v>50</v>
      </c>
      <c r="F2045" t="s">
        <v>8220</v>
      </c>
      <c r="G2045" t="s">
        <v>8223</v>
      </c>
      <c r="H2045" t="s">
        <v>8245</v>
      </c>
      <c r="I2045">
        <v>1469162275</v>
      </c>
      <c r="J2045">
        <v>1467002275</v>
      </c>
      <c r="K2045" t="b">
        <v>0</v>
      </c>
      <c r="L2045">
        <v>2</v>
      </c>
      <c r="M2045" t="b">
        <v>0</v>
      </c>
      <c r="N2045" t="s">
        <v>8273</v>
      </c>
      <c r="O2045" t="s">
        <v>8320</v>
      </c>
      <c r="P2045" t="s">
        <v>8322</v>
      </c>
      <c r="Q2045">
        <f t="shared" si="187"/>
        <v>1</v>
      </c>
      <c r="R2045">
        <f t="shared" si="186"/>
        <v>25</v>
      </c>
      <c r="S2045" s="12">
        <f t="shared" si="188"/>
        <v>42548.192997685182</v>
      </c>
      <c r="T2045" s="12">
        <f t="shared" si="189"/>
        <v>42573.192997685182</v>
      </c>
      <c r="U2045">
        <f t="shared" si="190"/>
        <v>2016</v>
      </c>
      <c r="V2045" s="18">
        <f t="shared" si="191"/>
        <v>25</v>
      </c>
    </row>
    <row r="2046" spans="1:22" x14ac:dyDescent="0.25">
      <c r="A2046">
        <v>1484</v>
      </c>
      <c r="B2046" s="3" t="s">
        <v>1485</v>
      </c>
      <c r="C2046" s="3" t="s">
        <v>5594</v>
      </c>
      <c r="D2046" s="6">
        <v>2000</v>
      </c>
      <c r="E2046" s="8">
        <v>0</v>
      </c>
      <c r="F2046" t="s">
        <v>8220</v>
      </c>
      <c r="G2046" t="s">
        <v>8223</v>
      </c>
      <c r="H2046" t="s">
        <v>8245</v>
      </c>
      <c r="I2046">
        <v>1342882260</v>
      </c>
      <c r="J2046">
        <v>1337834963</v>
      </c>
      <c r="K2046" t="b">
        <v>0</v>
      </c>
      <c r="L2046">
        <v>0</v>
      </c>
      <c r="M2046" t="b">
        <v>0</v>
      </c>
      <c r="N2046" t="s">
        <v>8273</v>
      </c>
      <c r="O2046" t="s">
        <v>8320</v>
      </c>
      <c r="P2046" t="s">
        <v>8322</v>
      </c>
      <c r="Q2046">
        <f t="shared" si="187"/>
        <v>0</v>
      </c>
      <c r="R2046">
        <f t="shared" si="186"/>
        <v>0</v>
      </c>
      <c r="S2046" s="12">
        <f t="shared" si="188"/>
        <v>41053.200960648144</v>
      </c>
      <c r="T2046" s="12">
        <f t="shared" si="189"/>
        <v>41111.618750000001</v>
      </c>
      <c r="U2046">
        <f t="shared" si="190"/>
        <v>2012</v>
      </c>
      <c r="V2046" s="18">
        <f t="shared" si="191"/>
        <v>58.417789351851859</v>
      </c>
    </row>
    <row r="2047" spans="1:22" ht="60" x14ac:dyDescent="0.25">
      <c r="A2047">
        <v>1485</v>
      </c>
      <c r="B2047" s="3" t="s">
        <v>1486</v>
      </c>
      <c r="C2047" s="3" t="s">
        <v>5595</v>
      </c>
      <c r="D2047" s="6">
        <v>6700</v>
      </c>
      <c r="E2047" s="8">
        <v>150</v>
      </c>
      <c r="F2047" t="s">
        <v>8220</v>
      </c>
      <c r="G2047" t="s">
        <v>8223</v>
      </c>
      <c r="H2047" t="s">
        <v>8245</v>
      </c>
      <c r="I2047">
        <v>1434827173</v>
      </c>
      <c r="J2047">
        <v>1430939173</v>
      </c>
      <c r="K2047" t="b">
        <v>0</v>
      </c>
      <c r="L2047">
        <v>3</v>
      </c>
      <c r="M2047" t="b">
        <v>0</v>
      </c>
      <c r="N2047" t="s">
        <v>8273</v>
      </c>
      <c r="O2047" t="s">
        <v>8320</v>
      </c>
      <c r="P2047" t="s">
        <v>8322</v>
      </c>
      <c r="Q2047">
        <f t="shared" si="187"/>
        <v>2</v>
      </c>
      <c r="R2047">
        <f t="shared" si="186"/>
        <v>50</v>
      </c>
      <c r="S2047" s="12">
        <f t="shared" si="188"/>
        <v>42130.795983796299</v>
      </c>
      <c r="T2047" s="12">
        <f t="shared" si="189"/>
        <v>42175.795983796299</v>
      </c>
      <c r="U2047">
        <f t="shared" si="190"/>
        <v>2015</v>
      </c>
      <c r="V2047" s="18">
        <f t="shared" si="191"/>
        <v>45</v>
      </c>
    </row>
    <row r="2048" spans="1:22" ht="60" x14ac:dyDescent="0.25">
      <c r="A2048">
        <v>1486</v>
      </c>
      <c r="B2048" s="3" t="s">
        <v>1487</v>
      </c>
      <c r="C2048" s="3" t="s">
        <v>5596</v>
      </c>
      <c r="D2048" s="6">
        <v>20000</v>
      </c>
      <c r="E2048" s="8">
        <v>48</v>
      </c>
      <c r="F2048" t="s">
        <v>8220</v>
      </c>
      <c r="G2048" t="s">
        <v>8223</v>
      </c>
      <c r="H2048" t="s">
        <v>8245</v>
      </c>
      <c r="I2048">
        <v>1425009761</v>
      </c>
      <c r="J2048">
        <v>1422417761</v>
      </c>
      <c r="K2048" t="b">
        <v>0</v>
      </c>
      <c r="L2048">
        <v>3</v>
      </c>
      <c r="M2048" t="b">
        <v>0</v>
      </c>
      <c r="N2048" t="s">
        <v>8273</v>
      </c>
      <c r="O2048" t="s">
        <v>8320</v>
      </c>
      <c r="P2048" t="s">
        <v>8322</v>
      </c>
      <c r="Q2048">
        <f t="shared" si="187"/>
        <v>0</v>
      </c>
      <c r="R2048">
        <f t="shared" si="186"/>
        <v>16</v>
      </c>
      <c r="S2048" s="12">
        <f t="shared" si="188"/>
        <v>42032.168530092589</v>
      </c>
      <c r="T2048" s="12">
        <f t="shared" si="189"/>
        <v>42062.168530092589</v>
      </c>
      <c r="U2048">
        <f t="shared" si="190"/>
        <v>2015</v>
      </c>
      <c r="V2048" s="18">
        <f t="shared" si="191"/>
        <v>30</v>
      </c>
    </row>
    <row r="2049" spans="1:22" ht="45" x14ac:dyDescent="0.25">
      <c r="A2049">
        <v>1487</v>
      </c>
      <c r="B2049" s="3" t="s">
        <v>1488</v>
      </c>
      <c r="C2049" s="3" t="s">
        <v>5597</v>
      </c>
      <c r="D2049" s="6">
        <v>10000</v>
      </c>
      <c r="E2049" s="8">
        <v>0</v>
      </c>
      <c r="F2049" t="s">
        <v>8220</v>
      </c>
      <c r="G2049" t="s">
        <v>8223</v>
      </c>
      <c r="H2049" t="s">
        <v>8245</v>
      </c>
      <c r="I2049">
        <v>1470175271</v>
      </c>
      <c r="J2049">
        <v>1467583271</v>
      </c>
      <c r="K2049" t="b">
        <v>0</v>
      </c>
      <c r="L2049">
        <v>0</v>
      </c>
      <c r="M2049" t="b">
        <v>0</v>
      </c>
      <c r="N2049" t="s">
        <v>8273</v>
      </c>
      <c r="O2049" t="s">
        <v>8320</v>
      </c>
      <c r="P2049" t="s">
        <v>8322</v>
      </c>
      <c r="Q2049">
        <f t="shared" si="187"/>
        <v>0</v>
      </c>
      <c r="R2049">
        <f t="shared" si="186"/>
        <v>0</v>
      </c>
      <c r="S2049" s="12">
        <f t="shared" si="188"/>
        <v>42554.917488425926</v>
      </c>
      <c r="T2049" s="12">
        <f t="shared" si="189"/>
        <v>42584.917488425926</v>
      </c>
      <c r="U2049">
        <f t="shared" si="190"/>
        <v>2016</v>
      </c>
      <c r="V2049" s="18">
        <f t="shared" si="191"/>
        <v>30</v>
      </c>
    </row>
    <row r="2050" spans="1:22" ht="45" x14ac:dyDescent="0.25">
      <c r="A2050">
        <v>1488</v>
      </c>
      <c r="B2050" s="3" t="s">
        <v>1489</v>
      </c>
      <c r="C2050" s="3" t="s">
        <v>5598</v>
      </c>
      <c r="D2050" s="6">
        <v>15000</v>
      </c>
      <c r="E2050" s="8">
        <v>360</v>
      </c>
      <c r="F2050" t="s">
        <v>8220</v>
      </c>
      <c r="G2050" t="s">
        <v>8225</v>
      </c>
      <c r="H2050" t="s">
        <v>8247</v>
      </c>
      <c r="I2050">
        <v>1388928660</v>
      </c>
      <c r="J2050">
        <v>1386336660</v>
      </c>
      <c r="K2050" t="b">
        <v>0</v>
      </c>
      <c r="L2050">
        <v>6</v>
      </c>
      <c r="M2050" t="b">
        <v>0</v>
      </c>
      <c r="N2050" t="s">
        <v>8273</v>
      </c>
      <c r="O2050" t="s">
        <v>8320</v>
      </c>
      <c r="P2050" t="s">
        <v>8322</v>
      </c>
      <c r="Q2050">
        <f t="shared" si="187"/>
        <v>2</v>
      </c>
      <c r="R2050">
        <f t="shared" ref="R2050:R2113" si="192">IFERROR(ROUND(E2050/L2050,2),0)</f>
        <v>60</v>
      </c>
      <c r="S2050" s="12">
        <f t="shared" si="188"/>
        <v>41614.563194444447</v>
      </c>
      <c r="T2050" s="12">
        <f t="shared" si="189"/>
        <v>41644.563194444447</v>
      </c>
      <c r="U2050">
        <f t="shared" si="190"/>
        <v>2013</v>
      </c>
      <c r="V2050" s="18">
        <f t="shared" si="191"/>
        <v>30</v>
      </c>
    </row>
    <row r="2051" spans="1:22" ht="45" x14ac:dyDescent="0.25">
      <c r="A2051">
        <v>1489</v>
      </c>
      <c r="B2051" s="3" t="s">
        <v>1490</v>
      </c>
      <c r="C2051" s="3" t="s">
        <v>5599</v>
      </c>
      <c r="D2051" s="6">
        <v>5000</v>
      </c>
      <c r="E2051" s="8">
        <v>0</v>
      </c>
      <c r="F2051" t="s">
        <v>8220</v>
      </c>
      <c r="G2051" t="s">
        <v>8223</v>
      </c>
      <c r="H2051" t="s">
        <v>8245</v>
      </c>
      <c r="I2051">
        <v>1352994052</v>
      </c>
      <c r="J2051">
        <v>1350398452</v>
      </c>
      <c r="K2051" t="b">
        <v>0</v>
      </c>
      <c r="L2051">
        <v>0</v>
      </c>
      <c r="M2051" t="b">
        <v>0</v>
      </c>
      <c r="N2051" t="s">
        <v>8273</v>
      </c>
      <c r="O2051" t="s">
        <v>8320</v>
      </c>
      <c r="P2051" t="s">
        <v>8322</v>
      </c>
      <c r="Q2051">
        <f t="shared" ref="Q2051:Q2114" si="193">ROUND(E2051/D2051*100,0)</f>
        <v>0</v>
      </c>
      <c r="R2051">
        <f t="shared" si="192"/>
        <v>0</v>
      </c>
      <c r="S2051" s="12">
        <f t="shared" ref="S2051:S2114" si="194">(((J2051/60)/60)/24)+DATE(1970,1,1)</f>
        <v>41198.611712962964</v>
      </c>
      <c r="T2051" s="12">
        <f t="shared" ref="T2051:T2114" si="195">(((I2051/60)/60)/24)+DATE(1970,1,1)</f>
        <v>41228.653379629628</v>
      </c>
      <c r="U2051">
        <f t="shared" ref="U2051:U2114" si="196">YEAR(S2051)</f>
        <v>2012</v>
      </c>
      <c r="V2051" s="18">
        <f t="shared" ref="V2051:V2114" si="197">(I2051-J2051)/60/60/24</f>
        <v>30.041666666666668</v>
      </c>
    </row>
    <row r="2052" spans="1:22" ht="45" x14ac:dyDescent="0.25">
      <c r="A2052">
        <v>1490</v>
      </c>
      <c r="B2052" s="3" t="s">
        <v>1491</v>
      </c>
      <c r="C2052" s="3" t="s">
        <v>5600</v>
      </c>
      <c r="D2052" s="6">
        <v>2900</v>
      </c>
      <c r="E2052" s="8">
        <v>895</v>
      </c>
      <c r="F2052" t="s">
        <v>8220</v>
      </c>
      <c r="G2052" t="s">
        <v>8223</v>
      </c>
      <c r="H2052" t="s">
        <v>8245</v>
      </c>
      <c r="I2052">
        <v>1380720474</v>
      </c>
      <c r="J2052">
        <v>1378214874</v>
      </c>
      <c r="K2052" t="b">
        <v>0</v>
      </c>
      <c r="L2052">
        <v>19</v>
      </c>
      <c r="M2052" t="b">
        <v>0</v>
      </c>
      <c r="N2052" t="s">
        <v>8273</v>
      </c>
      <c r="O2052" t="s">
        <v>8320</v>
      </c>
      <c r="P2052" t="s">
        <v>8322</v>
      </c>
      <c r="Q2052">
        <f t="shared" si="193"/>
        <v>31</v>
      </c>
      <c r="R2052">
        <f t="shared" si="192"/>
        <v>47.11</v>
      </c>
      <c r="S2052" s="12">
        <f t="shared" si="194"/>
        <v>41520.561041666668</v>
      </c>
      <c r="T2052" s="12">
        <f t="shared" si="195"/>
        <v>41549.561041666668</v>
      </c>
      <c r="U2052">
        <f t="shared" si="196"/>
        <v>2013</v>
      </c>
      <c r="V2052" s="18">
        <f t="shared" si="197"/>
        <v>29</v>
      </c>
    </row>
    <row r="2053" spans="1:22" ht="45" x14ac:dyDescent="0.25">
      <c r="A2053">
        <v>1491</v>
      </c>
      <c r="B2053" s="3" t="s">
        <v>1492</v>
      </c>
      <c r="C2053" s="3" t="s">
        <v>5601</v>
      </c>
      <c r="D2053" s="6">
        <v>1200</v>
      </c>
      <c r="E2053" s="8">
        <v>100</v>
      </c>
      <c r="F2053" t="s">
        <v>8220</v>
      </c>
      <c r="G2053" t="s">
        <v>8223</v>
      </c>
      <c r="H2053" t="s">
        <v>8245</v>
      </c>
      <c r="I2053">
        <v>1424014680</v>
      </c>
      <c r="J2053">
        <v>1418922443</v>
      </c>
      <c r="K2053" t="b">
        <v>0</v>
      </c>
      <c r="L2053">
        <v>1</v>
      </c>
      <c r="M2053" t="b">
        <v>0</v>
      </c>
      <c r="N2053" t="s">
        <v>8273</v>
      </c>
      <c r="O2053" t="s">
        <v>8320</v>
      </c>
      <c r="P2053" t="s">
        <v>8322</v>
      </c>
      <c r="Q2053">
        <f t="shared" si="193"/>
        <v>8</v>
      </c>
      <c r="R2053">
        <f t="shared" si="192"/>
        <v>100</v>
      </c>
      <c r="S2053" s="12">
        <f t="shared" si="194"/>
        <v>41991.713460648149</v>
      </c>
      <c r="T2053" s="12">
        <f t="shared" si="195"/>
        <v>42050.651388888888</v>
      </c>
      <c r="U2053">
        <f t="shared" si="196"/>
        <v>2014</v>
      </c>
      <c r="V2053" s="18">
        <f t="shared" si="197"/>
        <v>58.937928240740746</v>
      </c>
    </row>
    <row r="2054" spans="1:22" ht="60" x14ac:dyDescent="0.25">
      <c r="A2054">
        <v>1492</v>
      </c>
      <c r="B2054" s="3" t="s">
        <v>1493</v>
      </c>
      <c r="C2054" s="3" t="s">
        <v>5602</v>
      </c>
      <c r="D2054" s="6">
        <v>4000</v>
      </c>
      <c r="E2054" s="8">
        <v>30</v>
      </c>
      <c r="F2054" t="s">
        <v>8220</v>
      </c>
      <c r="G2054" t="s">
        <v>8223</v>
      </c>
      <c r="H2054" t="s">
        <v>8245</v>
      </c>
      <c r="I2054">
        <v>1308431646</v>
      </c>
      <c r="J2054">
        <v>1305839646</v>
      </c>
      <c r="K2054" t="b">
        <v>0</v>
      </c>
      <c r="L2054">
        <v>2</v>
      </c>
      <c r="M2054" t="b">
        <v>0</v>
      </c>
      <c r="N2054" t="s">
        <v>8273</v>
      </c>
      <c r="O2054" t="s">
        <v>8320</v>
      </c>
      <c r="P2054" t="s">
        <v>8322</v>
      </c>
      <c r="Q2054">
        <f t="shared" si="193"/>
        <v>1</v>
      </c>
      <c r="R2054">
        <f t="shared" si="192"/>
        <v>15</v>
      </c>
      <c r="S2054" s="12">
        <f t="shared" si="194"/>
        <v>40682.884791666671</v>
      </c>
      <c r="T2054" s="12">
        <f t="shared" si="195"/>
        <v>40712.884791666671</v>
      </c>
      <c r="U2054">
        <f t="shared" si="196"/>
        <v>2011</v>
      </c>
      <c r="V2054" s="18">
        <f t="shared" si="197"/>
        <v>30</v>
      </c>
    </row>
    <row r="2055" spans="1:22" ht="45" x14ac:dyDescent="0.25">
      <c r="A2055">
        <v>1493</v>
      </c>
      <c r="B2055" s="3" t="s">
        <v>1494</v>
      </c>
      <c r="C2055" s="3" t="s">
        <v>5603</v>
      </c>
      <c r="D2055" s="6">
        <v>2400</v>
      </c>
      <c r="E2055" s="8">
        <v>0</v>
      </c>
      <c r="F2055" t="s">
        <v>8220</v>
      </c>
      <c r="G2055" t="s">
        <v>8223</v>
      </c>
      <c r="H2055" t="s">
        <v>8245</v>
      </c>
      <c r="I2055">
        <v>1371415675</v>
      </c>
      <c r="J2055">
        <v>1368823675</v>
      </c>
      <c r="K2055" t="b">
        <v>0</v>
      </c>
      <c r="L2055">
        <v>0</v>
      </c>
      <c r="M2055" t="b">
        <v>0</v>
      </c>
      <c r="N2055" t="s">
        <v>8273</v>
      </c>
      <c r="O2055" t="s">
        <v>8320</v>
      </c>
      <c r="P2055" t="s">
        <v>8322</v>
      </c>
      <c r="Q2055">
        <f t="shared" si="193"/>
        <v>0</v>
      </c>
      <c r="R2055">
        <f t="shared" si="192"/>
        <v>0</v>
      </c>
      <c r="S2055" s="12">
        <f t="shared" si="194"/>
        <v>41411.866608796299</v>
      </c>
      <c r="T2055" s="12">
        <f t="shared" si="195"/>
        <v>41441.866608796299</v>
      </c>
      <c r="U2055">
        <f t="shared" si="196"/>
        <v>2013</v>
      </c>
      <c r="V2055" s="18">
        <f t="shared" si="197"/>
        <v>30</v>
      </c>
    </row>
    <row r="2056" spans="1:22" ht="60" x14ac:dyDescent="0.25">
      <c r="A2056">
        <v>1494</v>
      </c>
      <c r="B2056" s="3" t="s">
        <v>1495</v>
      </c>
      <c r="C2056" s="3" t="s">
        <v>5604</v>
      </c>
      <c r="D2056" s="6">
        <v>5000</v>
      </c>
      <c r="E2056" s="8">
        <v>445</v>
      </c>
      <c r="F2056" t="s">
        <v>8220</v>
      </c>
      <c r="G2056" t="s">
        <v>8223</v>
      </c>
      <c r="H2056" t="s">
        <v>8245</v>
      </c>
      <c r="I2056">
        <v>1428075480</v>
      </c>
      <c r="J2056">
        <v>1425489613</v>
      </c>
      <c r="K2056" t="b">
        <v>0</v>
      </c>
      <c r="L2056">
        <v>11</v>
      </c>
      <c r="M2056" t="b">
        <v>0</v>
      </c>
      <c r="N2056" t="s">
        <v>8273</v>
      </c>
      <c r="O2056" t="s">
        <v>8320</v>
      </c>
      <c r="P2056" t="s">
        <v>8322</v>
      </c>
      <c r="Q2056">
        <f t="shared" si="193"/>
        <v>9</v>
      </c>
      <c r="R2056">
        <f t="shared" si="192"/>
        <v>40.450000000000003</v>
      </c>
      <c r="S2056" s="12">
        <f t="shared" si="194"/>
        <v>42067.722372685181</v>
      </c>
      <c r="T2056" s="12">
        <f t="shared" si="195"/>
        <v>42097.651388888888</v>
      </c>
      <c r="U2056">
        <f t="shared" si="196"/>
        <v>2015</v>
      </c>
      <c r="V2056" s="18">
        <f t="shared" si="197"/>
        <v>29.9290162037037</v>
      </c>
    </row>
    <row r="2057" spans="1:22" ht="30" x14ac:dyDescent="0.25">
      <c r="A2057">
        <v>1495</v>
      </c>
      <c r="B2057" s="3" t="s">
        <v>1496</v>
      </c>
      <c r="C2057" s="3" t="s">
        <v>5605</v>
      </c>
      <c r="D2057" s="6">
        <v>2000</v>
      </c>
      <c r="E2057" s="8">
        <v>0</v>
      </c>
      <c r="F2057" t="s">
        <v>8220</v>
      </c>
      <c r="G2057" t="s">
        <v>8223</v>
      </c>
      <c r="H2057" t="s">
        <v>8245</v>
      </c>
      <c r="I2057">
        <v>1314471431</v>
      </c>
      <c r="J2057">
        <v>1311879431</v>
      </c>
      <c r="K2057" t="b">
        <v>0</v>
      </c>
      <c r="L2057">
        <v>0</v>
      </c>
      <c r="M2057" t="b">
        <v>0</v>
      </c>
      <c r="N2057" t="s">
        <v>8273</v>
      </c>
      <c r="O2057" t="s">
        <v>8320</v>
      </c>
      <c r="P2057" t="s">
        <v>8322</v>
      </c>
      <c r="Q2057">
        <f t="shared" si="193"/>
        <v>0</v>
      </c>
      <c r="R2057">
        <f t="shared" si="192"/>
        <v>0</v>
      </c>
      <c r="S2057" s="12">
        <f t="shared" si="194"/>
        <v>40752.789710648147</v>
      </c>
      <c r="T2057" s="12">
        <f t="shared" si="195"/>
        <v>40782.789710648147</v>
      </c>
      <c r="U2057">
        <f t="shared" si="196"/>
        <v>2011</v>
      </c>
      <c r="V2057" s="18">
        <f t="shared" si="197"/>
        <v>30</v>
      </c>
    </row>
    <row r="2058" spans="1:22" ht="45" x14ac:dyDescent="0.25">
      <c r="A2058">
        <v>1496</v>
      </c>
      <c r="B2058" s="3" t="s">
        <v>1497</v>
      </c>
      <c r="C2058" s="3" t="s">
        <v>5606</v>
      </c>
      <c r="D2058" s="6">
        <v>1500</v>
      </c>
      <c r="E2058" s="8">
        <v>0</v>
      </c>
      <c r="F2058" t="s">
        <v>8220</v>
      </c>
      <c r="G2058" t="s">
        <v>8223</v>
      </c>
      <c r="H2058" t="s">
        <v>8245</v>
      </c>
      <c r="I2058">
        <v>1410866659</v>
      </c>
      <c r="J2058">
        <v>1405682659</v>
      </c>
      <c r="K2058" t="b">
        <v>0</v>
      </c>
      <c r="L2058">
        <v>0</v>
      </c>
      <c r="M2058" t="b">
        <v>0</v>
      </c>
      <c r="N2058" t="s">
        <v>8273</v>
      </c>
      <c r="O2058" t="s">
        <v>8320</v>
      </c>
      <c r="P2058" t="s">
        <v>8322</v>
      </c>
      <c r="Q2058">
        <f t="shared" si="193"/>
        <v>0</v>
      </c>
      <c r="R2058">
        <f t="shared" si="192"/>
        <v>0</v>
      </c>
      <c r="S2058" s="12">
        <f t="shared" si="194"/>
        <v>41838.475219907406</v>
      </c>
      <c r="T2058" s="12">
        <f t="shared" si="195"/>
        <v>41898.475219907406</v>
      </c>
      <c r="U2058">
        <f t="shared" si="196"/>
        <v>2014</v>
      </c>
      <c r="V2058" s="18">
        <f t="shared" si="197"/>
        <v>60</v>
      </c>
    </row>
    <row r="2059" spans="1:22" ht="60" x14ac:dyDescent="0.25">
      <c r="A2059">
        <v>1497</v>
      </c>
      <c r="B2059" s="3" t="s">
        <v>1498</v>
      </c>
      <c r="C2059" s="3" t="s">
        <v>5607</v>
      </c>
      <c r="D2059" s="6">
        <v>15000</v>
      </c>
      <c r="E2059" s="8">
        <v>1</v>
      </c>
      <c r="F2059" t="s">
        <v>8220</v>
      </c>
      <c r="G2059" t="s">
        <v>8223</v>
      </c>
      <c r="H2059" t="s">
        <v>8245</v>
      </c>
      <c r="I2059">
        <v>1375299780</v>
      </c>
      <c r="J2059">
        <v>1371655522</v>
      </c>
      <c r="K2059" t="b">
        <v>0</v>
      </c>
      <c r="L2059">
        <v>1</v>
      </c>
      <c r="M2059" t="b">
        <v>0</v>
      </c>
      <c r="N2059" t="s">
        <v>8273</v>
      </c>
      <c r="O2059" t="s">
        <v>8320</v>
      </c>
      <c r="P2059" t="s">
        <v>8322</v>
      </c>
      <c r="Q2059">
        <f t="shared" si="193"/>
        <v>0</v>
      </c>
      <c r="R2059">
        <f t="shared" si="192"/>
        <v>1</v>
      </c>
      <c r="S2059" s="12">
        <f t="shared" si="194"/>
        <v>41444.64261574074</v>
      </c>
      <c r="T2059" s="12">
        <f t="shared" si="195"/>
        <v>41486.821527777778</v>
      </c>
      <c r="U2059">
        <f t="shared" si="196"/>
        <v>2013</v>
      </c>
      <c r="V2059" s="18">
        <f t="shared" si="197"/>
        <v>42.178912037037037</v>
      </c>
    </row>
    <row r="2060" spans="1:22" ht="60" x14ac:dyDescent="0.25">
      <c r="A2060">
        <v>1498</v>
      </c>
      <c r="B2060" s="3" t="s">
        <v>1499</v>
      </c>
      <c r="C2060" s="3" t="s">
        <v>5608</v>
      </c>
      <c r="D2060" s="6">
        <v>3000</v>
      </c>
      <c r="E2060" s="8">
        <v>57</v>
      </c>
      <c r="F2060" t="s">
        <v>8220</v>
      </c>
      <c r="G2060" t="s">
        <v>8223</v>
      </c>
      <c r="H2060" t="s">
        <v>8245</v>
      </c>
      <c r="I2060">
        <v>1409787378</v>
      </c>
      <c r="J2060">
        <v>1405899378</v>
      </c>
      <c r="K2060" t="b">
        <v>0</v>
      </c>
      <c r="L2060">
        <v>3</v>
      </c>
      <c r="M2060" t="b">
        <v>0</v>
      </c>
      <c r="N2060" t="s">
        <v>8273</v>
      </c>
      <c r="O2060" t="s">
        <v>8320</v>
      </c>
      <c r="P2060" t="s">
        <v>8322</v>
      </c>
      <c r="Q2060">
        <f t="shared" si="193"/>
        <v>2</v>
      </c>
      <c r="R2060">
        <f t="shared" si="192"/>
        <v>19</v>
      </c>
      <c r="S2060" s="12">
        <f t="shared" si="194"/>
        <v>41840.983541666668</v>
      </c>
      <c r="T2060" s="12">
        <f t="shared" si="195"/>
        <v>41885.983541666668</v>
      </c>
      <c r="U2060">
        <f t="shared" si="196"/>
        <v>2014</v>
      </c>
      <c r="V2060" s="18">
        <f t="shared" si="197"/>
        <v>45</v>
      </c>
    </row>
    <row r="2061" spans="1:22" ht="60" x14ac:dyDescent="0.25">
      <c r="A2061">
        <v>1499</v>
      </c>
      <c r="B2061" s="3" t="s">
        <v>1500</v>
      </c>
      <c r="C2061" s="3" t="s">
        <v>5609</v>
      </c>
      <c r="D2061" s="6">
        <v>2000</v>
      </c>
      <c r="E2061" s="8">
        <v>5</v>
      </c>
      <c r="F2061" t="s">
        <v>8220</v>
      </c>
      <c r="G2061" t="s">
        <v>8223</v>
      </c>
      <c r="H2061" t="s">
        <v>8245</v>
      </c>
      <c r="I2061">
        <v>1470355833</v>
      </c>
      <c r="J2061">
        <v>1465171833</v>
      </c>
      <c r="K2061" t="b">
        <v>0</v>
      </c>
      <c r="L2061">
        <v>1</v>
      </c>
      <c r="M2061" t="b">
        <v>0</v>
      </c>
      <c r="N2061" t="s">
        <v>8273</v>
      </c>
      <c r="O2061" t="s">
        <v>8320</v>
      </c>
      <c r="P2061" t="s">
        <v>8322</v>
      </c>
      <c r="Q2061">
        <f t="shared" si="193"/>
        <v>0</v>
      </c>
      <c r="R2061">
        <f t="shared" si="192"/>
        <v>5</v>
      </c>
      <c r="S2061" s="12">
        <f t="shared" si="194"/>
        <v>42527.007326388892</v>
      </c>
      <c r="T2061" s="12">
        <f t="shared" si="195"/>
        <v>42587.007326388892</v>
      </c>
      <c r="U2061">
        <f t="shared" si="196"/>
        <v>2016</v>
      </c>
      <c r="V2061" s="18">
        <f t="shared" si="197"/>
        <v>60</v>
      </c>
    </row>
    <row r="2062" spans="1:22" ht="60" x14ac:dyDescent="0.25">
      <c r="A2062">
        <v>1500</v>
      </c>
      <c r="B2062" s="3" t="s">
        <v>1501</v>
      </c>
      <c r="C2062" s="3" t="s">
        <v>5610</v>
      </c>
      <c r="D2062" s="6">
        <v>2800</v>
      </c>
      <c r="E2062" s="8">
        <v>701</v>
      </c>
      <c r="F2062" t="s">
        <v>8220</v>
      </c>
      <c r="G2062" t="s">
        <v>8223</v>
      </c>
      <c r="H2062" t="s">
        <v>8245</v>
      </c>
      <c r="I2062">
        <v>1367444557</v>
      </c>
      <c r="J2062">
        <v>1364852557</v>
      </c>
      <c r="K2062" t="b">
        <v>0</v>
      </c>
      <c r="L2062">
        <v>15</v>
      </c>
      <c r="M2062" t="b">
        <v>0</v>
      </c>
      <c r="N2062" t="s">
        <v>8273</v>
      </c>
      <c r="O2062" t="s">
        <v>8320</v>
      </c>
      <c r="P2062" t="s">
        <v>8322</v>
      </c>
      <c r="Q2062">
        <f t="shared" si="193"/>
        <v>25</v>
      </c>
      <c r="R2062">
        <f t="shared" si="192"/>
        <v>46.73</v>
      </c>
      <c r="S2062" s="12">
        <f t="shared" si="194"/>
        <v>41365.904594907406</v>
      </c>
      <c r="T2062" s="12">
        <f t="shared" si="195"/>
        <v>41395.904594907406</v>
      </c>
      <c r="U2062">
        <f t="shared" si="196"/>
        <v>2013</v>
      </c>
      <c r="V2062" s="18">
        <f t="shared" si="197"/>
        <v>30</v>
      </c>
    </row>
    <row r="2063" spans="1:22" ht="60" x14ac:dyDescent="0.25">
      <c r="A2063">
        <v>1561</v>
      </c>
      <c r="B2063" s="3" t="s">
        <v>1562</v>
      </c>
      <c r="C2063" s="3" t="s">
        <v>5671</v>
      </c>
      <c r="D2063" s="6">
        <v>10000</v>
      </c>
      <c r="E2063" s="8">
        <v>67</v>
      </c>
      <c r="F2063" t="s">
        <v>8219</v>
      </c>
      <c r="G2063" t="s">
        <v>8223</v>
      </c>
      <c r="H2063" t="s">
        <v>8245</v>
      </c>
      <c r="I2063">
        <v>1383789603</v>
      </c>
      <c r="J2063">
        <v>1381194003</v>
      </c>
      <c r="K2063" t="b">
        <v>0</v>
      </c>
      <c r="L2063">
        <v>1</v>
      </c>
      <c r="M2063" t="b">
        <v>0</v>
      </c>
      <c r="N2063" t="s">
        <v>8288</v>
      </c>
      <c r="O2063" t="s">
        <v>8320</v>
      </c>
      <c r="P2063" t="s">
        <v>8342</v>
      </c>
      <c r="Q2063">
        <f t="shared" si="193"/>
        <v>1</v>
      </c>
      <c r="R2063">
        <f t="shared" si="192"/>
        <v>67</v>
      </c>
      <c r="S2063" s="12">
        <f t="shared" si="194"/>
        <v>41555.041701388887</v>
      </c>
      <c r="T2063" s="12">
        <f t="shared" si="195"/>
        <v>41585.083368055559</v>
      </c>
      <c r="U2063">
        <f t="shared" si="196"/>
        <v>2013</v>
      </c>
      <c r="V2063" s="18">
        <f t="shared" si="197"/>
        <v>30.041666666666668</v>
      </c>
    </row>
    <row r="2064" spans="1:22" ht="60" x14ac:dyDescent="0.25">
      <c r="A2064">
        <v>1562</v>
      </c>
      <c r="B2064" s="3" t="s">
        <v>1563</v>
      </c>
      <c r="C2064" s="3" t="s">
        <v>5672</v>
      </c>
      <c r="D2064" s="6">
        <v>4000</v>
      </c>
      <c r="E2064" s="8">
        <v>0</v>
      </c>
      <c r="F2064" t="s">
        <v>8219</v>
      </c>
      <c r="G2064" t="s">
        <v>8223</v>
      </c>
      <c r="H2064" t="s">
        <v>8245</v>
      </c>
      <c r="I2064">
        <v>1259715000</v>
      </c>
      <c r="J2064">
        <v>1253712916</v>
      </c>
      <c r="K2064" t="b">
        <v>0</v>
      </c>
      <c r="L2064">
        <v>0</v>
      </c>
      <c r="M2064" t="b">
        <v>0</v>
      </c>
      <c r="N2064" t="s">
        <v>8288</v>
      </c>
      <c r="O2064" t="s">
        <v>8320</v>
      </c>
      <c r="P2064" t="s">
        <v>8342</v>
      </c>
      <c r="Q2064">
        <f t="shared" si="193"/>
        <v>0</v>
      </c>
      <c r="R2064">
        <f t="shared" si="192"/>
        <v>0</v>
      </c>
      <c r="S2064" s="12">
        <f t="shared" si="194"/>
        <v>40079.566157407404</v>
      </c>
      <c r="T2064" s="12">
        <f t="shared" si="195"/>
        <v>40149.034722222219</v>
      </c>
      <c r="U2064">
        <f t="shared" si="196"/>
        <v>2009</v>
      </c>
      <c r="V2064" s="18">
        <f t="shared" si="197"/>
        <v>69.468564814814826</v>
      </c>
    </row>
    <row r="2065" spans="1:22" ht="45" x14ac:dyDescent="0.25">
      <c r="A2065">
        <v>1563</v>
      </c>
      <c r="B2065" s="3" t="s">
        <v>1564</v>
      </c>
      <c r="C2065" s="3" t="s">
        <v>5673</v>
      </c>
      <c r="D2065" s="6">
        <v>6000</v>
      </c>
      <c r="E2065" s="8">
        <v>85</v>
      </c>
      <c r="F2065" t="s">
        <v>8219</v>
      </c>
      <c r="G2065" t="s">
        <v>8224</v>
      </c>
      <c r="H2065" t="s">
        <v>8246</v>
      </c>
      <c r="I2065">
        <v>1394815751</v>
      </c>
      <c r="J2065">
        <v>1389635351</v>
      </c>
      <c r="K2065" t="b">
        <v>0</v>
      </c>
      <c r="L2065">
        <v>2</v>
      </c>
      <c r="M2065" t="b">
        <v>0</v>
      </c>
      <c r="N2065" t="s">
        <v>8288</v>
      </c>
      <c r="O2065" t="s">
        <v>8320</v>
      </c>
      <c r="P2065" t="s">
        <v>8342</v>
      </c>
      <c r="Q2065">
        <f t="shared" si="193"/>
        <v>1</v>
      </c>
      <c r="R2065">
        <f t="shared" si="192"/>
        <v>42.5</v>
      </c>
      <c r="S2065" s="12">
        <f t="shared" si="194"/>
        <v>41652.742488425924</v>
      </c>
      <c r="T2065" s="12">
        <f t="shared" si="195"/>
        <v>41712.700821759259</v>
      </c>
      <c r="U2065">
        <f t="shared" si="196"/>
        <v>2014</v>
      </c>
      <c r="V2065" s="18">
        <f t="shared" si="197"/>
        <v>59.958333333333336</v>
      </c>
    </row>
    <row r="2066" spans="1:22" ht="60" x14ac:dyDescent="0.25">
      <c r="A2066">
        <v>1564</v>
      </c>
      <c r="B2066" s="3" t="s">
        <v>1565</v>
      </c>
      <c r="C2066" s="3" t="s">
        <v>5674</v>
      </c>
      <c r="D2066" s="6">
        <v>10000</v>
      </c>
      <c r="E2066" s="8">
        <v>10</v>
      </c>
      <c r="F2066" t="s">
        <v>8219</v>
      </c>
      <c r="G2066" t="s">
        <v>8223</v>
      </c>
      <c r="H2066" t="s">
        <v>8245</v>
      </c>
      <c r="I2066">
        <v>1432843500</v>
      </c>
      <c r="J2066">
        <v>1430124509</v>
      </c>
      <c r="K2066" t="b">
        <v>0</v>
      </c>
      <c r="L2066">
        <v>1</v>
      </c>
      <c r="M2066" t="b">
        <v>0</v>
      </c>
      <c r="N2066" t="s">
        <v>8288</v>
      </c>
      <c r="O2066" t="s">
        <v>8320</v>
      </c>
      <c r="P2066" t="s">
        <v>8342</v>
      </c>
      <c r="Q2066">
        <f t="shared" si="193"/>
        <v>0</v>
      </c>
      <c r="R2066">
        <f t="shared" si="192"/>
        <v>10</v>
      </c>
      <c r="S2066" s="12">
        <f t="shared" si="194"/>
        <v>42121.367002314815</v>
      </c>
      <c r="T2066" s="12">
        <f t="shared" si="195"/>
        <v>42152.836805555555</v>
      </c>
      <c r="U2066">
        <f t="shared" si="196"/>
        <v>2015</v>
      </c>
      <c r="V2066" s="18">
        <f t="shared" si="197"/>
        <v>31.469803240740745</v>
      </c>
    </row>
    <row r="2067" spans="1:22" ht="60" x14ac:dyDescent="0.25">
      <c r="A2067">
        <v>1565</v>
      </c>
      <c r="B2067" s="3" t="s">
        <v>1566</v>
      </c>
      <c r="C2067" s="3" t="s">
        <v>5675</v>
      </c>
      <c r="D2067" s="6">
        <v>4000</v>
      </c>
      <c r="E2067" s="8">
        <v>100</v>
      </c>
      <c r="F2067" t="s">
        <v>8219</v>
      </c>
      <c r="G2067" t="s">
        <v>8223</v>
      </c>
      <c r="H2067" t="s">
        <v>8245</v>
      </c>
      <c r="I2067">
        <v>1307554261</v>
      </c>
      <c r="J2067">
        <v>1304962261</v>
      </c>
      <c r="K2067" t="b">
        <v>0</v>
      </c>
      <c r="L2067">
        <v>1</v>
      </c>
      <c r="M2067" t="b">
        <v>0</v>
      </c>
      <c r="N2067" t="s">
        <v>8288</v>
      </c>
      <c r="O2067" t="s">
        <v>8320</v>
      </c>
      <c r="P2067" t="s">
        <v>8342</v>
      </c>
      <c r="Q2067">
        <f t="shared" si="193"/>
        <v>3</v>
      </c>
      <c r="R2067">
        <f t="shared" si="192"/>
        <v>100</v>
      </c>
      <c r="S2067" s="12">
        <f t="shared" si="194"/>
        <v>40672.729872685188</v>
      </c>
      <c r="T2067" s="12">
        <f t="shared" si="195"/>
        <v>40702.729872685188</v>
      </c>
      <c r="U2067">
        <f t="shared" si="196"/>
        <v>2011</v>
      </c>
      <c r="V2067" s="18">
        <f t="shared" si="197"/>
        <v>30</v>
      </c>
    </row>
    <row r="2068" spans="1:22" ht="45" x14ac:dyDescent="0.25">
      <c r="A2068">
        <v>1566</v>
      </c>
      <c r="B2068" s="3" t="s">
        <v>1567</v>
      </c>
      <c r="C2068" s="3" t="s">
        <v>5676</v>
      </c>
      <c r="D2068" s="6">
        <v>30000</v>
      </c>
      <c r="E2068" s="8">
        <v>6375</v>
      </c>
      <c r="F2068" t="s">
        <v>8219</v>
      </c>
      <c r="G2068" t="s">
        <v>8223</v>
      </c>
      <c r="H2068" t="s">
        <v>8245</v>
      </c>
      <c r="I2068">
        <v>1469656800</v>
      </c>
      <c r="J2068">
        <v>1467151204</v>
      </c>
      <c r="K2068" t="b">
        <v>0</v>
      </c>
      <c r="L2068">
        <v>59</v>
      </c>
      <c r="M2068" t="b">
        <v>0</v>
      </c>
      <c r="N2068" t="s">
        <v>8288</v>
      </c>
      <c r="O2068" t="s">
        <v>8320</v>
      </c>
      <c r="P2068" t="s">
        <v>8342</v>
      </c>
      <c r="Q2068">
        <f t="shared" si="193"/>
        <v>21</v>
      </c>
      <c r="R2068">
        <f t="shared" si="192"/>
        <v>108.05</v>
      </c>
      <c r="S2068" s="12">
        <f t="shared" si="194"/>
        <v>42549.916712962964</v>
      </c>
      <c r="T2068" s="12">
        <f t="shared" si="195"/>
        <v>42578.916666666672</v>
      </c>
      <c r="U2068">
        <f t="shared" si="196"/>
        <v>2016</v>
      </c>
      <c r="V2068" s="18">
        <f t="shared" si="197"/>
        <v>28.999953703703707</v>
      </c>
    </row>
    <row r="2069" spans="1:22" ht="60" x14ac:dyDescent="0.25">
      <c r="A2069">
        <v>1567</v>
      </c>
      <c r="B2069" s="3" t="s">
        <v>1568</v>
      </c>
      <c r="C2069" s="3" t="s">
        <v>5677</v>
      </c>
      <c r="D2069" s="6">
        <v>8500</v>
      </c>
      <c r="E2069" s="8">
        <v>350</v>
      </c>
      <c r="F2069" t="s">
        <v>8219</v>
      </c>
      <c r="G2069" t="s">
        <v>8223</v>
      </c>
      <c r="H2069" t="s">
        <v>8245</v>
      </c>
      <c r="I2069">
        <v>1392595200</v>
      </c>
      <c r="J2069">
        <v>1391293745</v>
      </c>
      <c r="K2069" t="b">
        <v>0</v>
      </c>
      <c r="L2069">
        <v>13</v>
      </c>
      <c r="M2069" t="b">
        <v>0</v>
      </c>
      <c r="N2069" t="s">
        <v>8288</v>
      </c>
      <c r="O2069" t="s">
        <v>8320</v>
      </c>
      <c r="P2069" t="s">
        <v>8342</v>
      </c>
      <c r="Q2069">
        <f t="shared" si="193"/>
        <v>4</v>
      </c>
      <c r="R2069">
        <f t="shared" si="192"/>
        <v>26.92</v>
      </c>
      <c r="S2069" s="12">
        <f t="shared" si="194"/>
        <v>41671.936863425923</v>
      </c>
      <c r="T2069" s="12">
        <f t="shared" si="195"/>
        <v>41687</v>
      </c>
      <c r="U2069">
        <f t="shared" si="196"/>
        <v>2014</v>
      </c>
      <c r="V2069" s="18">
        <f t="shared" si="197"/>
        <v>15.063136574074074</v>
      </c>
    </row>
    <row r="2070" spans="1:22" ht="45" x14ac:dyDescent="0.25">
      <c r="A2070">
        <v>1568</v>
      </c>
      <c r="B2070" s="3" t="s">
        <v>1569</v>
      </c>
      <c r="C2070" s="3" t="s">
        <v>5678</v>
      </c>
      <c r="D2070" s="6">
        <v>25000</v>
      </c>
      <c r="E2070" s="8">
        <v>3410</v>
      </c>
      <c r="F2070" t="s">
        <v>8219</v>
      </c>
      <c r="G2070" t="s">
        <v>8223</v>
      </c>
      <c r="H2070" t="s">
        <v>8245</v>
      </c>
      <c r="I2070">
        <v>1419384585</v>
      </c>
      <c r="J2070">
        <v>1416360585</v>
      </c>
      <c r="K2070" t="b">
        <v>0</v>
      </c>
      <c r="L2070">
        <v>22</v>
      </c>
      <c r="M2070" t="b">
        <v>0</v>
      </c>
      <c r="N2070" t="s">
        <v>8288</v>
      </c>
      <c r="O2070" t="s">
        <v>8320</v>
      </c>
      <c r="P2070" t="s">
        <v>8342</v>
      </c>
      <c r="Q2070">
        <f t="shared" si="193"/>
        <v>14</v>
      </c>
      <c r="R2070">
        <f t="shared" si="192"/>
        <v>155</v>
      </c>
      <c r="S2070" s="12">
        <f t="shared" si="194"/>
        <v>41962.062326388885</v>
      </c>
      <c r="T2070" s="12">
        <f t="shared" si="195"/>
        <v>41997.062326388885</v>
      </c>
      <c r="U2070">
        <f t="shared" si="196"/>
        <v>2014</v>
      </c>
      <c r="V2070" s="18">
        <f t="shared" si="197"/>
        <v>35</v>
      </c>
    </row>
    <row r="2071" spans="1:22" x14ac:dyDescent="0.25">
      <c r="A2071">
        <v>1569</v>
      </c>
      <c r="B2071" s="3" t="s">
        <v>1570</v>
      </c>
      <c r="C2071" s="3" t="s">
        <v>5679</v>
      </c>
      <c r="D2071" s="6">
        <v>30000</v>
      </c>
      <c r="E2071" s="8">
        <v>0</v>
      </c>
      <c r="F2071" t="s">
        <v>8219</v>
      </c>
      <c r="G2071" t="s">
        <v>8223</v>
      </c>
      <c r="H2071" t="s">
        <v>8245</v>
      </c>
      <c r="I2071">
        <v>1369498714</v>
      </c>
      <c r="J2071">
        <v>1366906714</v>
      </c>
      <c r="K2071" t="b">
        <v>0</v>
      </c>
      <c r="L2071">
        <v>0</v>
      </c>
      <c r="M2071" t="b">
        <v>0</v>
      </c>
      <c r="N2071" t="s">
        <v>8288</v>
      </c>
      <c r="O2071" t="s">
        <v>8320</v>
      </c>
      <c r="P2071" t="s">
        <v>8342</v>
      </c>
      <c r="Q2071">
        <f t="shared" si="193"/>
        <v>0</v>
      </c>
      <c r="R2071">
        <f t="shared" si="192"/>
        <v>0</v>
      </c>
      <c r="S2071" s="12">
        <f t="shared" si="194"/>
        <v>41389.679560185185</v>
      </c>
      <c r="T2071" s="12">
        <f t="shared" si="195"/>
        <v>41419.679560185185</v>
      </c>
      <c r="U2071">
        <f t="shared" si="196"/>
        <v>2013</v>
      </c>
      <c r="V2071" s="18">
        <f t="shared" si="197"/>
        <v>30</v>
      </c>
    </row>
    <row r="2072" spans="1:22" ht="30" x14ac:dyDescent="0.25">
      <c r="A2072">
        <v>1570</v>
      </c>
      <c r="B2072" s="3" t="s">
        <v>1571</v>
      </c>
      <c r="C2072" s="3" t="s">
        <v>5680</v>
      </c>
      <c r="D2072" s="6">
        <v>6000</v>
      </c>
      <c r="E2072" s="8">
        <v>2484</v>
      </c>
      <c r="F2072" t="s">
        <v>8219</v>
      </c>
      <c r="G2072" t="s">
        <v>8223</v>
      </c>
      <c r="H2072" t="s">
        <v>8245</v>
      </c>
      <c r="I2072">
        <v>1460140282</v>
      </c>
      <c r="J2072">
        <v>1457551882</v>
      </c>
      <c r="K2072" t="b">
        <v>0</v>
      </c>
      <c r="L2072">
        <v>52</v>
      </c>
      <c r="M2072" t="b">
        <v>0</v>
      </c>
      <c r="N2072" t="s">
        <v>8288</v>
      </c>
      <c r="O2072" t="s">
        <v>8320</v>
      </c>
      <c r="P2072" t="s">
        <v>8342</v>
      </c>
      <c r="Q2072">
        <f t="shared" si="193"/>
        <v>41</v>
      </c>
      <c r="R2072">
        <f t="shared" si="192"/>
        <v>47.77</v>
      </c>
      <c r="S2072" s="12">
        <f t="shared" si="194"/>
        <v>42438.813449074078</v>
      </c>
      <c r="T2072" s="12">
        <f t="shared" si="195"/>
        <v>42468.771782407406</v>
      </c>
      <c r="U2072">
        <f t="shared" si="196"/>
        <v>2016</v>
      </c>
      <c r="V2072" s="18">
        <f t="shared" si="197"/>
        <v>29.958333333333332</v>
      </c>
    </row>
    <row r="2073" spans="1:22" ht="60" x14ac:dyDescent="0.25">
      <c r="A2073">
        <v>1571</v>
      </c>
      <c r="B2073" s="3" t="s">
        <v>1572</v>
      </c>
      <c r="C2073" s="3" t="s">
        <v>5681</v>
      </c>
      <c r="D2073" s="6">
        <v>12100</v>
      </c>
      <c r="E2073" s="8">
        <v>80</v>
      </c>
      <c r="F2073" t="s">
        <v>8219</v>
      </c>
      <c r="G2073" t="s">
        <v>8224</v>
      </c>
      <c r="H2073" t="s">
        <v>8246</v>
      </c>
      <c r="I2073">
        <v>1434738483</v>
      </c>
      <c r="J2073">
        <v>1432146483</v>
      </c>
      <c r="K2073" t="b">
        <v>0</v>
      </c>
      <c r="L2073">
        <v>4</v>
      </c>
      <c r="M2073" t="b">
        <v>0</v>
      </c>
      <c r="N2073" t="s">
        <v>8288</v>
      </c>
      <c r="O2073" t="s">
        <v>8320</v>
      </c>
      <c r="P2073" t="s">
        <v>8342</v>
      </c>
      <c r="Q2073">
        <f t="shared" si="193"/>
        <v>1</v>
      </c>
      <c r="R2073">
        <f t="shared" si="192"/>
        <v>20</v>
      </c>
      <c r="S2073" s="12">
        <f t="shared" si="194"/>
        <v>42144.769479166673</v>
      </c>
      <c r="T2073" s="12">
        <f t="shared" si="195"/>
        <v>42174.769479166673</v>
      </c>
      <c r="U2073">
        <f t="shared" si="196"/>
        <v>2015</v>
      </c>
      <c r="V2073" s="18">
        <f t="shared" si="197"/>
        <v>30</v>
      </c>
    </row>
    <row r="2074" spans="1:22" ht="60" x14ac:dyDescent="0.25">
      <c r="A2074">
        <v>1572</v>
      </c>
      <c r="B2074" s="3" t="s">
        <v>1573</v>
      </c>
      <c r="C2074" s="3" t="s">
        <v>5682</v>
      </c>
      <c r="D2074" s="6">
        <v>2500</v>
      </c>
      <c r="E2074" s="8">
        <v>125</v>
      </c>
      <c r="F2074" t="s">
        <v>8219</v>
      </c>
      <c r="G2074" t="s">
        <v>8224</v>
      </c>
      <c r="H2074" t="s">
        <v>8246</v>
      </c>
      <c r="I2074">
        <v>1456703940</v>
      </c>
      <c r="J2074">
        <v>1454546859</v>
      </c>
      <c r="K2074" t="b">
        <v>0</v>
      </c>
      <c r="L2074">
        <v>3</v>
      </c>
      <c r="M2074" t="b">
        <v>0</v>
      </c>
      <c r="N2074" t="s">
        <v>8288</v>
      </c>
      <c r="O2074" t="s">
        <v>8320</v>
      </c>
      <c r="P2074" t="s">
        <v>8342</v>
      </c>
      <c r="Q2074">
        <f t="shared" si="193"/>
        <v>5</v>
      </c>
      <c r="R2074">
        <f t="shared" si="192"/>
        <v>41.67</v>
      </c>
      <c r="S2074" s="12">
        <f t="shared" si="194"/>
        <v>42404.033090277779</v>
      </c>
      <c r="T2074" s="12">
        <f t="shared" si="195"/>
        <v>42428.999305555553</v>
      </c>
      <c r="U2074">
        <f t="shared" si="196"/>
        <v>2016</v>
      </c>
      <c r="V2074" s="18">
        <f t="shared" si="197"/>
        <v>24.966215277777778</v>
      </c>
    </row>
    <row r="2075" spans="1:22" ht="60" x14ac:dyDescent="0.25">
      <c r="A2075">
        <v>1573</v>
      </c>
      <c r="B2075" s="3" t="s">
        <v>1574</v>
      </c>
      <c r="C2075" s="3" t="s">
        <v>5683</v>
      </c>
      <c r="D2075" s="6">
        <v>9000</v>
      </c>
      <c r="E2075" s="8">
        <v>223</v>
      </c>
      <c r="F2075" t="s">
        <v>8219</v>
      </c>
      <c r="G2075" t="s">
        <v>8228</v>
      </c>
      <c r="H2075" t="s">
        <v>8250</v>
      </c>
      <c r="I2075">
        <v>1491019140</v>
      </c>
      <c r="J2075">
        <v>1487548802</v>
      </c>
      <c r="K2075" t="b">
        <v>0</v>
      </c>
      <c r="L2075">
        <v>3</v>
      </c>
      <c r="M2075" t="b">
        <v>0</v>
      </c>
      <c r="N2075" t="s">
        <v>8288</v>
      </c>
      <c r="O2075" t="s">
        <v>8320</v>
      </c>
      <c r="P2075" t="s">
        <v>8342</v>
      </c>
      <c r="Q2075">
        <f t="shared" si="193"/>
        <v>2</v>
      </c>
      <c r="R2075">
        <f t="shared" si="192"/>
        <v>74.33</v>
      </c>
      <c r="S2075" s="12">
        <f t="shared" si="194"/>
        <v>42786.000023148154</v>
      </c>
      <c r="T2075" s="12">
        <f t="shared" si="195"/>
        <v>42826.165972222225</v>
      </c>
      <c r="U2075">
        <f t="shared" si="196"/>
        <v>2017</v>
      </c>
      <c r="V2075" s="18">
        <f t="shared" si="197"/>
        <v>40.165949074074071</v>
      </c>
    </row>
    <row r="2076" spans="1:22" ht="60" x14ac:dyDescent="0.25">
      <c r="A2076">
        <v>1574</v>
      </c>
      <c r="B2076" s="3" t="s">
        <v>1575</v>
      </c>
      <c r="C2076" s="3" t="s">
        <v>5684</v>
      </c>
      <c r="D2076" s="6">
        <v>10000</v>
      </c>
      <c r="E2076" s="8">
        <v>506</v>
      </c>
      <c r="F2076" t="s">
        <v>8219</v>
      </c>
      <c r="G2076" t="s">
        <v>8223</v>
      </c>
      <c r="H2076" t="s">
        <v>8245</v>
      </c>
      <c r="I2076">
        <v>1424211329</v>
      </c>
      <c r="J2076">
        <v>1421187329</v>
      </c>
      <c r="K2076" t="b">
        <v>0</v>
      </c>
      <c r="L2076">
        <v>6</v>
      </c>
      <c r="M2076" t="b">
        <v>0</v>
      </c>
      <c r="N2076" t="s">
        <v>8288</v>
      </c>
      <c r="O2076" t="s">
        <v>8320</v>
      </c>
      <c r="P2076" t="s">
        <v>8342</v>
      </c>
      <c r="Q2076">
        <f t="shared" si="193"/>
        <v>5</v>
      </c>
      <c r="R2076">
        <f t="shared" si="192"/>
        <v>84.33</v>
      </c>
      <c r="S2076" s="12">
        <f t="shared" si="194"/>
        <v>42017.927418981482</v>
      </c>
      <c r="T2076" s="12">
        <f t="shared" si="195"/>
        <v>42052.927418981482</v>
      </c>
      <c r="U2076">
        <f t="shared" si="196"/>
        <v>2015</v>
      </c>
      <c r="V2076" s="18">
        <f t="shared" si="197"/>
        <v>35</v>
      </c>
    </row>
    <row r="2077" spans="1:22" ht="60" x14ac:dyDescent="0.25">
      <c r="A2077">
        <v>1575</v>
      </c>
      <c r="B2077" s="3" t="s">
        <v>1576</v>
      </c>
      <c r="C2077" s="3" t="s">
        <v>5685</v>
      </c>
      <c r="D2077" s="6">
        <v>10000</v>
      </c>
      <c r="E2077" s="8">
        <v>2291</v>
      </c>
      <c r="F2077" t="s">
        <v>8219</v>
      </c>
      <c r="G2077" t="s">
        <v>8223</v>
      </c>
      <c r="H2077" t="s">
        <v>8245</v>
      </c>
      <c r="I2077">
        <v>1404909296</v>
      </c>
      <c r="J2077">
        <v>1402317296</v>
      </c>
      <c r="K2077" t="b">
        <v>0</v>
      </c>
      <c r="L2077">
        <v>35</v>
      </c>
      <c r="M2077" t="b">
        <v>0</v>
      </c>
      <c r="N2077" t="s">
        <v>8288</v>
      </c>
      <c r="O2077" t="s">
        <v>8320</v>
      </c>
      <c r="P2077" t="s">
        <v>8342</v>
      </c>
      <c r="Q2077">
        <f t="shared" si="193"/>
        <v>23</v>
      </c>
      <c r="R2077">
        <f t="shared" si="192"/>
        <v>65.459999999999994</v>
      </c>
      <c r="S2077" s="12">
        <f t="shared" si="194"/>
        <v>41799.524259259262</v>
      </c>
      <c r="T2077" s="12">
        <f t="shared" si="195"/>
        <v>41829.524259259262</v>
      </c>
      <c r="U2077">
        <f t="shared" si="196"/>
        <v>2014</v>
      </c>
      <c r="V2077" s="18">
        <f t="shared" si="197"/>
        <v>30</v>
      </c>
    </row>
    <row r="2078" spans="1:22" ht="45" x14ac:dyDescent="0.25">
      <c r="A2078">
        <v>1576</v>
      </c>
      <c r="B2078" s="3" t="s">
        <v>1577</v>
      </c>
      <c r="C2078" s="3" t="s">
        <v>5686</v>
      </c>
      <c r="D2078" s="6">
        <v>5000</v>
      </c>
      <c r="E2078" s="8">
        <v>650</v>
      </c>
      <c r="F2078" t="s">
        <v>8219</v>
      </c>
      <c r="G2078" t="s">
        <v>8223</v>
      </c>
      <c r="H2078" t="s">
        <v>8245</v>
      </c>
      <c r="I2078">
        <v>1435698368</v>
      </c>
      <c r="J2078">
        <v>1431810368</v>
      </c>
      <c r="K2078" t="b">
        <v>0</v>
      </c>
      <c r="L2078">
        <v>10</v>
      </c>
      <c r="M2078" t="b">
        <v>0</v>
      </c>
      <c r="N2078" t="s">
        <v>8288</v>
      </c>
      <c r="O2078" t="s">
        <v>8320</v>
      </c>
      <c r="P2078" t="s">
        <v>8342</v>
      </c>
      <c r="Q2078">
        <f t="shared" si="193"/>
        <v>13</v>
      </c>
      <c r="R2078">
        <f t="shared" si="192"/>
        <v>65</v>
      </c>
      <c r="S2078" s="12">
        <f t="shared" si="194"/>
        <v>42140.879259259258</v>
      </c>
      <c r="T2078" s="12">
        <f t="shared" si="195"/>
        <v>42185.879259259258</v>
      </c>
      <c r="U2078">
        <f t="shared" si="196"/>
        <v>2015</v>
      </c>
      <c r="V2078" s="18">
        <f t="shared" si="197"/>
        <v>45</v>
      </c>
    </row>
    <row r="2079" spans="1:22" ht="60" x14ac:dyDescent="0.25">
      <c r="A2079">
        <v>1577</v>
      </c>
      <c r="B2079" s="3" t="s">
        <v>1578</v>
      </c>
      <c r="C2079" s="3" t="s">
        <v>5687</v>
      </c>
      <c r="D2079" s="6">
        <v>10000</v>
      </c>
      <c r="E2079" s="8">
        <v>55</v>
      </c>
      <c r="F2079" t="s">
        <v>8219</v>
      </c>
      <c r="G2079" t="s">
        <v>8223</v>
      </c>
      <c r="H2079" t="s">
        <v>8245</v>
      </c>
      <c r="I2079">
        <v>1343161248</v>
      </c>
      <c r="J2079">
        <v>1337977248</v>
      </c>
      <c r="K2079" t="b">
        <v>0</v>
      </c>
      <c r="L2079">
        <v>2</v>
      </c>
      <c r="M2079" t="b">
        <v>0</v>
      </c>
      <c r="N2079" t="s">
        <v>8288</v>
      </c>
      <c r="O2079" t="s">
        <v>8320</v>
      </c>
      <c r="P2079" t="s">
        <v>8342</v>
      </c>
      <c r="Q2079">
        <f t="shared" si="193"/>
        <v>1</v>
      </c>
      <c r="R2079">
        <f t="shared" si="192"/>
        <v>27.5</v>
      </c>
      <c r="S2079" s="12">
        <f t="shared" si="194"/>
        <v>41054.847777777781</v>
      </c>
      <c r="T2079" s="12">
        <f t="shared" si="195"/>
        <v>41114.847777777781</v>
      </c>
      <c r="U2079">
        <f t="shared" si="196"/>
        <v>2012</v>
      </c>
      <c r="V2079" s="18">
        <f t="shared" si="197"/>
        <v>60</v>
      </c>
    </row>
    <row r="2080" spans="1:22" ht="60" x14ac:dyDescent="0.25">
      <c r="A2080">
        <v>1578</v>
      </c>
      <c r="B2080" s="3" t="s">
        <v>1579</v>
      </c>
      <c r="C2080" s="3" t="s">
        <v>5688</v>
      </c>
      <c r="D2080" s="6">
        <v>1897</v>
      </c>
      <c r="E2080" s="8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8288</v>
      </c>
      <c r="O2080" t="s">
        <v>8320</v>
      </c>
      <c r="P2080" t="s">
        <v>8342</v>
      </c>
      <c r="Q2080">
        <f t="shared" si="193"/>
        <v>11</v>
      </c>
      <c r="R2080">
        <f t="shared" si="192"/>
        <v>51.25</v>
      </c>
      <c r="S2080" s="12">
        <f t="shared" si="194"/>
        <v>40399.065868055557</v>
      </c>
      <c r="T2080" s="12">
        <f t="shared" si="195"/>
        <v>40423.083333333336</v>
      </c>
      <c r="U2080">
        <f t="shared" si="196"/>
        <v>2010</v>
      </c>
      <c r="V2080" s="18">
        <f t="shared" si="197"/>
        <v>24.017465277777777</v>
      </c>
    </row>
    <row r="2081" spans="1:22" ht="45" x14ac:dyDescent="0.25">
      <c r="A2081">
        <v>1579</v>
      </c>
      <c r="B2081" s="3" t="s">
        <v>1580</v>
      </c>
      <c r="C2081" s="3" t="s">
        <v>5689</v>
      </c>
      <c r="D2081" s="6">
        <v>3333</v>
      </c>
      <c r="E2081" s="8">
        <v>28</v>
      </c>
      <c r="F2081" t="s">
        <v>8219</v>
      </c>
      <c r="G2081" t="s">
        <v>8223</v>
      </c>
      <c r="H2081" t="s">
        <v>8245</v>
      </c>
      <c r="I2081">
        <v>1377734091</v>
      </c>
      <c r="J2081">
        <v>1374882891</v>
      </c>
      <c r="K2081" t="b">
        <v>0</v>
      </c>
      <c r="L2081">
        <v>2</v>
      </c>
      <c r="M2081" t="b">
        <v>0</v>
      </c>
      <c r="N2081" t="s">
        <v>8288</v>
      </c>
      <c r="O2081" t="s">
        <v>8320</v>
      </c>
      <c r="P2081" t="s">
        <v>8342</v>
      </c>
      <c r="Q2081">
        <f t="shared" si="193"/>
        <v>1</v>
      </c>
      <c r="R2081">
        <f t="shared" si="192"/>
        <v>14</v>
      </c>
      <c r="S2081" s="12">
        <f t="shared" si="194"/>
        <v>41481.996423611112</v>
      </c>
      <c r="T2081" s="12">
        <f t="shared" si="195"/>
        <v>41514.996423611112</v>
      </c>
      <c r="U2081">
        <f t="shared" si="196"/>
        <v>2013</v>
      </c>
      <c r="V2081" s="18">
        <f t="shared" si="197"/>
        <v>33</v>
      </c>
    </row>
    <row r="2082" spans="1:22" ht="45" x14ac:dyDescent="0.25">
      <c r="A2082">
        <v>1580</v>
      </c>
      <c r="B2082" s="3" t="s">
        <v>1581</v>
      </c>
      <c r="C2082" s="3" t="s">
        <v>5690</v>
      </c>
      <c r="D2082" s="6">
        <v>1750</v>
      </c>
      <c r="E2082" s="8">
        <v>0</v>
      </c>
      <c r="F2082" t="s">
        <v>8219</v>
      </c>
      <c r="G2082" t="s">
        <v>8223</v>
      </c>
      <c r="H2082" t="s">
        <v>8245</v>
      </c>
      <c r="I2082">
        <v>1337562726</v>
      </c>
      <c r="J2082">
        <v>1332378726</v>
      </c>
      <c r="K2082" t="b">
        <v>0</v>
      </c>
      <c r="L2082">
        <v>0</v>
      </c>
      <c r="M2082" t="b">
        <v>0</v>
      </c>
      <c r="N2082" t="s">
        <v>8288</v>
      </c>
      <c r="O2082" t="s">
        <v>8320</v>
      </c>
      <c r="P2082" t="s">
        <v>8342</v>
      </c>
      <c r="Q2082">
        <f t="shared" si="193"/>
        <v>0</v>
      </c>
      <c r="R2082">
        <f t="shared" si="192"/>
        <v>0</v>
      </c>
      <c r="S2082" s="12">
        <f t="shared" si="194"/>
        <v>40990.050069444449</v>
      </c>
      <c r="T2082" s="12">
        <f t="shared" si="195"/>
        <v>41050.050069444449</v>
      </c>
      <c r="U2082">
        <f t="shared" si="196"/>
        <v>2012</v>
      </c>
      <c r="V2082" s="18">
        <f t="shared" si="197"/>
        <v>60</v>
      </c>
    </row>
    <row r="2083" spans="1:22" ht="30" x14ac:dyDescent="0.25">
      <c r="A2083">
        <v>2741</v>
      </c>
      <c r="B2083" s="3" t="s">
        <v>2741</v>
      </c>
      <c r="C2083" s="3" t="s">
        <v>6851</v>
      </c>
      <c r="D2083" s="6">
        <v>8000</v>
      </c>
      <c r="E2083" s="8">
        <v>35</v>
      </c>
      <c r="F2083" t="s">
        <v>8220</v>
      </c>
      <c r="G2083" t="s">
        <v>8223</v>
      </c>
      <c r="H2083" t="s">
        <v>8245</v>
      </c>
      <c r="I2083">
        <v>1413770820</v>
      </c>
      <c r="J2083">
        <v>1412005602</v>
      </c>
      <c r="K2083" t="b">
        <v>0</v>
      </c>
      <c r="L2083">
        <v>4</v>
      </c>
      <c r="M2083" t="b">
        <v>0</v>
      </c>
      <c r="N2083" t="s">
        <v>8302</v>
      </c>
      <c r="O2083" t="s">
        <v>8320</v>
      </c>
      <c r="P2083" t="s">
        <v>8356</v>
      </c>
      <c r="Q2083">
        <f t="shared" si="193"/>
        <v>0</v>
      </c>
      <c r="R2083">
        <f t="shared" si="192"/>
        <v>8.75</v>
      </c>
      <c r="S2083" s="12">
        <f t="shared" si="194"/>
        <v>41911.657430555555</v>
      </c>
      <c r="T2083" s="12">
        <f t="shared" si="195"/>
        <v>41932.088194444441</v>
      </c>
      <c r="U2083">
        <f t="shared" si="196"/>
        <v>2014</v>
      </c>
      <c r="V2083" s="18">
        <f t="shared" si="197"/>
        <v>20.430763888888887</v>
      </c>
    </row>
    <row r="2084" spans="1:22" ht="45" x14ac:dyDescent="0.25">
      <c r="A2084">
        <v>2742</v>
      </c>
      <c r="B2084" s="3" t="s">
        <v>2742</v>
      </c>
      <c r="C2084" s="3" t="s">
        <v>6852</v>
      </c>
      <c r="D2084" s="6">
        <v>2500</v>
      </c>
      <c r="E2084" s="8">
        <v>731</v>
      </c>
      <c r="F2084" t="s">
        <v>8220</v>
      </c>
      <c r="G2084" t="s">
        <v>8223</v>
      </c>
      <c r="H2084" t="s">
        <v>8245</v>
      </c>
      <c r="I2084">
        <v>1337102187</v>
      </c>
      <c r="J2084">
        <v>1335892587</v>
      </c>
      <c r="K2084" t="b">
        <v>0</v>
      </c>
      <c r="L2084">
        <v>18</v>
      </c>
      <c r="M2084" t="b">
        <v>0</v>
      </c>
      <c r="N2084" t="s">
        <v>8302</v>
      </c>
      <c r="O2084" t="s">
        <v>8320</v>
      </c>
      <c r="P2084" t="s">
        <v>8356</v>
      </c>
      <c r="Q2084">
        <f t="shared" si="193"/>
        <v>29</v>
      </c>
      <c r="R2084">
        <f t="shared" si="192"/>
        <v>40.61</v>
      </c>
      <c r="S2084" s="12">
        <f t="shared" si="194"/>
        <v>41030.719756944447</v>
      </c>
      <c r="T2084" s="12">
        <f t="shared" si="195"/>
        <v>41044.719756944447</v>
      </c>
      <c r="U2084">
        <f t="shared" si="196"/>
        <v>2012</v>
      </c>
      <c r="V2084" s="18">
        <f t="shared" si="197"/>
        <v>14</v>
      </c>
    </row>
    <row r="2085" spans="1:22" ht="60" x14ac:dyDescent="0.25">
      <c r="A2085">
        <v>2743</v>
      </c>
      <c r="B2085" s="3" t="s">
        <v>2743</v>
      </c>
      <c r="C2085" s="3" t="s">
        <v>6853</v>
      </c>
      <c r="D2085" s="6">
        <v>5999</v>
      </c>
      <c r="E2085" s="8">
        <v>0</v>
      </c>
      <c r="F2085" t="s">
        <v>8220</v>
      </c>
      <c r="G2085" t="s">
        <v>8223</v>
      </c>
      <c r="H2085" t="s">
        <v>8245</v>
      </c>
      <c r="I2085">
        <v>1476863607</v>
      </c>
      <c r="J2085">
        <v>1474271607</v>
      </c>
      <c r="K2085" t="b">
        <v>0</v>
      </c>
      <c r="L2085">
        <v>0</v>
      </c>
      <c r="M2085" t="b">
        <v>0</v>
      </c>
      <c r="N2085" t="s">
        <v>8302</v>
      </c>
      <c r="O2085" t="s">
        <v>8320</v>
      </c>
      <c r="P2085" t="s">
        <v>8356</v>
      </c>
      <c r="Q2085">
        <f t="shared" si="193"/>
        <v>0</v>
      </c>
      <c r="R2085">
        <f t="shared" si="192"/>
        <v>0</v>
      </c>
      <c r="S2085" s="12">
        <f t="shared" si="194"/>
        <v>42632.328784722224</v>
      </c>
      <c r="T2085" s="12">
        <f t="shared" si="195"/>
        <v>42662.328784722224</v>
      </c>
      <c r="U2085">
        <f t="shared" si="196"/>
        <v>2016</v>
      </c>
      <c r="V2085" s="18">
        <f t="shared" si="197"/>
        <v>30</v>
      </c>
    </row>
    <row r="2086" spans="1:22" ht="60" x14ac:dyDescent="0.25">
      <c r="A2086">
        <v>2744</v>
      </c>
      <c r="B2086" s="3" t="s">
        <v>2744</v>
      </c>
      <c r="C2086" s="3" t="s">
        <v>6854</v>
      </c>
      <c r="D2086" s="6">
        <v>16000</v>
      </c>
      <c r="E2086" s="8">
        <v>835</v>
      </c>
      <c r="F2086" t="s">
        <v>8220</v>
      </c>
      <c r="G2086" t="s">
        <v>8223</v>
      </c>
      <c r="H2086" t="s">
        <v>8245</v>
      </c>
      <c r="I2086">
        <v>1330478998</v>
      </c>
      <c r="J2086">
        <v>1327886998</v>
      </c>
      <c r="K2086" t="b">
        <v>0</v>
      </c>
      <c r="L2086">
        <v>22</v>
      </c>
      <c r="M2086" t="b">
        <v>0</v>
      </c>
      <c r="N2086" t="s">
        <v>8302</v>
      </c>
      <c r="O2086" t="s">
        <v>8320</v>
      </c>
      <c r="P2086" t="s">
        <v>8356</v>
      </c>
      <c r="Q2086">
        <f t="shared" si="193"/>
        <v>5</v>
      </c>
      <c r="R2086">
        <f t="shared" si="192"/>
        <v>37.950000000000003</v>
      </c>
      <c r="S2086" s="12">
        <f t="shared" si="194"/>
        <v>40938.062476851854</v>
      </c>
      <c r="T2086" s="12">
        <f t="shared" si="195"/>
        <v>40968.062476851854</v>
      </c>
      <c r="U2086">
        <f t="shared" si="196"/>
        <v>2012</v>
      </c>
      <c r="V2086" s="18">
        <f t="shared" si="197"/>
        <v>30</v>
      </c>
    </row>
    <row r="2087" spans="1:22" ht="60" x14ac:dyDescent="0.25">
      <c r="A2087">
        <v>2745</v>
      </c>
      <c r="B2087" s="3" t="s">
        <v>2745</v>
      </c>
      <c r="C2087" s="3" t="s">
        <v>6855</v>
      </c>
      <c r="D2087" s="6">
        <v>8000</v>
      </c>
      <c r="E2087" s="8">
        <v>1751</v>
      </c>
      <c r="F2087" t="s">
        <v>8220</v>
      </c>
      <c r="G2087" t="s">
        <v>8223</v>
      </c>
      <c r="H2087" t="s">
        <v>8245</v>
      </c>
      <c r="I2087">
        <v>1342309368</v>
      </c>
      <c r="J2087">
        <v>1337125368</v>
      </c>
      <c r="K2087" t="b">
        <v>0</v>
      </c>
      <c r="L2087">
        <v>49</v>
      </c>
      <c r="M2087" t="b">
        <v>0</v>
      </c>
      <c r="N2087" t="s">
        <v>8302</v>
      </c>
      <c r="O2087" t="s">
        <v>8320</v>
      </c>
      <c r="P2087" t="s">
        <v>8356</v>
      </c>
      <c r="Q2087">
        <f t="shared" si="193"/>
        <v>22</v>
      </c>
      <c r="R2087">
        <f t="shared" si="192"/>
        <v>35.729999999999997</v>
      </c>
      <c r="S2087" s="12">
        <f t="shared" si="194"/>
        <v>41044.988055555557</v>
      </c>
      <c r="T2087" s="12">
        <f t="shared" si="195"/>
        <v>41104.988055555557</v>
      </c>
      <c r="U2087">
        <f t="shared" si="196"/>
        <v>2012</v>
      </c>
      <c r="V2087" s="18">
        <f t="shared" si="197"/>
        <v>60</v>
      </c>
    </row>
    <row r="2088" spans="1:22" ht="60" x14ac:dyDescent="0.25">
      <c r="A2088">
        <v>2746</v>
      </c>
      <c r="B2088" s="3" t="s">
        <v>2746</v>
      </c>
      <c r="C2088" s="3" t="s">
        <v>6856</v>
      </c>
      <c r="D2088" s="6">
        <v>3000</v>
      </c>
      <c r="E2088" s="8">
        <v>801</v>
      </c>
      <c r="F2088" t="s">
        <v>8220</v>
      </c>
      <c r="G2088" t="s">
        <v>8223</v>
      </c>
      <c r="H2088" t="s">
        <v>8245</v>
      </c>
      <c r="I2088">
        <v>1409337911</v>
      </c>
      <c r="J2088">
        <v>1406745911</v>
      </c>
      <c r="K2088" t="b">
        <v>0</v>
      </c>
      <c r="L2088">
        <v>19</v>
      </c>
      <c r="M2088" t="b">
        <v>0</v>
      </c>
      <c r="N2088" t="s">
        <v>8302</v>
      </c>
      <c r="O2088" t="s">
        <v>8320</v>
      </c>
      <c r="P2088" t="s">
        <v>8356</v>
      </c>
      <c r="Q2088">
        <f t="shared" si="193"/>
        <v>27</v>
      </c>
      <c r="R2088">
        <f t="shared" si="192"/>
        <v>42.16</v>
      </c>
      <c r="S2088" s="12">
        <f t="shared" si="194"/>
        <v>41850.781377314815</v>
      </c>
      <c r="T2088" s="12">
        <f t="shared" si="195"/>
        <v>41880.781377314815</v>
      </c>
      <c r="U2088">
        <f t="shared" si="196"/>
        <v>2014</v>
      </c>
      <c r="V2088" s="18">
        <f t="shared" si="197"/>
        <v>30</v>
      </c>
    </row>
    <row r="2089" spans="1:22" ht="45" x14ac:dyDescent="0.25">
      <c r="A2089">
        <v>2747</v>
      </c>
      <c r="B2089" s="3" t="s">
        <v>2747</v>
      </c>
      <c r="C2089" s="3" t="s">
        <v>6857</v>
      </c>
      <c r="D2089" s="6">
        <v>500</v>
      </c>
      <c r="E2089" s="8">
        <v>140</v>
      </c>
      <c r="F2089" t="s">
        <v>8220</v>
      </c>
      <c r="G2089" t="s">
        <v>8223</v>
      </c>
      <c r="H2089" t="s">
        <v>8245</v>
      </c>
      <c r="I2089">
        <v>1339816200</v>
      </c>
      <c r="J2089">
        <v>1337095997</v>
      </c>
      <c r="K2089" t="b">
        <v>0</v>
      </c>
      <c r="L2089">
        <v>4</v>
      </c>
      <c r="M2089" t="b">
        <v>0</v>
      </c>
      <c r="N2089" t="s">
        <v>8302</v>
      </c>
      <c r="O2089" t="s">
        <v>8320</v>
      </c>
      <c r="P2089" t="s">
        <v>8356</v>
      </c>
      <c r="Q2089">
        <f t="shared" si="193"/>
        <v>28</v>
      </c>
      <c r="R2089">
        <f t="shared" si="192"/>
        <v>35</v>
      </c>
      <c r="S2089" s="12">
        <f t="shared" si="194"/>
        <v>41044.64811342593</v>
      </c>
      <c r="T2089" s="12">
        <f t="shared" si="195"/>
        <v>41076.131944444445</v>
      </c>
      <c r="U2089">
        <f t="shared" si="196"/>
        <v>2012</v>
      </c>
      <c r="V2089" s="18">
        <f t="shared" si="197"/>
        <v>31.483831018518519</v>
      </c>
    </row>
    <row r="2090" spans="1:22" ht="45" x14ac:dyDescent="0.25">
      <c r="A2090">
        <v>2748</v>
      </c>
      <c r="B2090" s="3" t="s">
        <v>2748</v>
      </c>
      <c r="C2090" s="3" t="s">
        <v>6858</v>
      </c>
      <c r="D2090" s="6">
        <v>5000</v>
      </c>
      <c r="E2090" s="8">
        <v>53</v>
      </c>
      <c r="F2090" t="s">
        <v>8220</v>
      </c>
      <c r="G2090" t="s">
        <v>8223</v>
      </c>
      <c r="H2090" t="s">
        <v>8245</v>
      </c>
      <c r="I2090">
        <v>1472835802</v>
      </c>
      <c r="J2090">
        <v>1470243802</v>
      </c>
      <c r="K2090" t="b">
        <v>0</v>
      </c>
      <c r="L2090">
        <v>4</v>
      </c>
      <c r="M2090" t="b">
        <v>0</v>
      </c>
      <c r="N2090" t="s">
        <v>8302</v>
      </c>
      <c r="O2090" t="s">
        <v>8320</v>
      </c>
      <c r="P2090" t="s">
        <v>8356</v>
      </c>
      <c r="Q2090">
        <f t="shared" si="193"/>
        <v>1</v>
      </c>
      <c r="R2090">
        <f t="shared" si="192"/>
        <v>13.25</v>
      </c>
      <c r="S2090" s="12">
        <f t="shared" si="194"/>
        <v>42585.7106712963</v>
      </c>
      <c r="T2090" s="12">
        <f t="shared" si="195"/>
        <v>42615.7106712963</v>
      </c>
      <c r="U2090">
        <f t="shared" si="196"/>
        <v>2016</v>
      </c>
      <c r="V2090" s="18">
        <f t="shared" si="197"/>
        <v>30</v>
      </c>
    </row>
    <row r="2091" spans="1:22" ht="30" x14ac:dyDescent="0.25">
      <c r="A2091">
        <v>2749</v>
      </c>
      <c r="B2091" s="3" t="s">
        <v>2749</v>
      </c>
      <c r="C2091" s="3" t="s">
        <v>6859</v>
      </c>
      <c r="D2091" s="6">
        <v>10000</v>
      </c>
      <c r="E2091" s="8">
        <v>110</v>
      </c>
      <c r="F2091" t="s">
        <v>8220</v>
      </c>
      <c r="G2091" t="s">
        <v>8223</v>
      </c>
      <c r="H2091" t="s">
        <v>8245</v>
      </c>
      <c r="I2091">
        <v>1428171037</v>
      </c>
      <c r="J2091">
        <v>1425582637</v>
      </c>
      <c r="K2091" t="b">
        <v>0</v>
      </c>
      <c r="L2091">
        <v>2</v>
      </c>
      <c r="M2091" t="b">
        <v>0</v>
      </c>
      <c r="N2091" t="s">
        <v>8302</v>
      </c>
      <c r="O2091" t="s">
        <v>8320</v>
      </c>
      <c r="P2091" t="s">
        <v>8356</v>
      </c>
      <c r="Q2091">
        <f t="shared" si="193"/>
        <v>1</v>
      </c>
      <c r="R2091">
        <f t="shared" si="192"/>
        <v>55</v>
      </c>
      <c r="S2091" s="12">
        <f t="shared" si="194"/>
        <v>42068.799039351856</v>
      </c>
      <c r="T2091" s="12">
        <f t="shared" si="195"/>
        <v>42098.757372685184</v>
      </c>
      <c r="U2091">
        <f t="shared" si="196"/>
        <v>2015</v>
      </c>
      <c r="V2091" s="18">
        <f t="shared" si="197"/>
        <v>29.958333333333332</v>
      </c>
    </row>
    <row r="2092" spans="1:22" ht="45" x14ac:dyDescent="0.25">
      <c r="A2092">
        <v>2750</v>
      </c>
      <c r="B2092" s="3" t="s">
        <v>2750</v>
      </c>
      <c r="C2092" s="3" t="s">
        <v>6860</v>
      </c>
      <c r="D2092" s="6">
        <v>1999</v>
      </c>
      <c r="E2092" s="8">
        <v>0</v>
      </c>
      <c r="F2092" t="s">
        <v>8220</v>
      </c>
      <c r="G2092" t="s">
        <v>8223</v>
      </c>
      <c r="H2092" t="s">
        <v>8245</v>
      </c>
      <c r="I2092">
        <v>1341086400</v>
      </c>
      <c r="J2092">
        <v>1340055345</v>
      </c>
      <c r="K2092" t="b">
        <v>0</v>
      </c>
      <c r="L2092">
        <v>0</v>
      </c>
      <c r="M2092" t="b">
        <v>0</v>
      </c>
      <c r="N2092" t="s">
        <v>8302</v>
      </c>
      <c r="O2092" t="s">
        <v>8320</v>
      </c>
      <c r="P2092" t="s">
        <v>8356</v>
      </c>
      <c r="Q2092">
        <f t="shared" si="193"/>
        <v>0</v>
      </c>
      <c r="R2092">
        <f t="shared" si="192"/>
        <v>0</v>
      </c>
      <c r="S2092" s="12">
        <f t="shared" si="194"/>
        <v>41078.899826388886</v>
      </c>
      <c r="T2092" s="12">
        <f t="shared" si="195"/>
        <v>41090.833333333336</v>
      </c>
      <c r="U2092">
        <f t="shared" si="196"/>
        <v>2012</v>
      </c>
      <c r="V2092" s="18">
        <f t="shared" si="197"/>
        <v>11.933506944444444</v>
      </c>
    </row>
    <row r="2093" spans="1:22" ht="60" x14ac:dyDescent="0.25">
      <c r="A2093">
        <v>2751</v>
      </c>
      <c r="B2093" s="3" t="s">
        <v>2751</v>
      </c>
      <c r="C2093" s="3" t="s">
        <v>6861</v>
      </c>
      <c r="D2093" s="6">
        <v>3274</v>
      </c>
      <c r="E2093" s="8">
        <v>0</v>
      </c>
      <c r="F2093" t="s">
        <v>8220</v>
      </c>
      <c r="G2093" t="s">
        <v>8223</v>
      </c>
      <c r="H2093" t="s">
        <v>8245</v>
      </c>
      <c r="I2093">
        <v>1403039842</v>
      </c>
      <c r="J2093">
        <v>1397855842</v>
      </c>
      <c r="K2093" t="b">
        <v>0</v>
      </c>
      <c r="L2093">
        <v>0</v>
      </c>
      <c r="M2093" t="b">
        <v>0</v>
      </c>
      <c r="N2093" t="s">
        <v>8302</v>
      </c>
      <c r="O2093" t="s">
        <v>8320</v>
      </c>
      <c r="P2093" t="s">
        <v>8356</v>
      </c>
      <c r="Q2093">
        <f t="shared" si="193"/>
        <v>0</v>
      </c>
      <c r="R2093">
        <f t="shared" si="192"/>
        <v>0</v>
      </c>
      <c r="S2093" s="12">
        <f t="shared" si="194"/>
        <v>41747.887060185189</v>
      </c>
      <c r="T2093" s="12">
        <f t="shared" si="195"/>
        <v>41807.887060185189</v>
      </c>
      <c r="U2093">
        <f t="shared" si="196"/>
        <v>2014</v>
      </c>
      <c r="V2093" s="18">
        <f t="shared" si="197"/>
        <v>60</v>
      </c>
    </row>
    <row r="2094" spans="1:22" ht="60" x14ac:dyDescent="0.25">
      <c r="A2094">
        <v>2752</v>
      </c>
      <c r="B2094" s="3" t="s">
        <v>2752</v>
      </c>
      <c r="C2094" s="3" t="s">
        <v>6862</v>
      </c>
      <c r="D2094" s="6">
        <v>4800</v>
      </c>
      <c r="E2094" s="8">
        <v>550</v>
      </c>
      <c r="F2094" t="s">
        <v>8220</v>
      </c>
      <c r="G2094" t="s">
        <v>8223</v>
      </c>
      <c r="H2094" t="s">
        <v>8245</v>
      </c>
      <c r="I2094">
        <v>1324232504</v>
      </c>
      <c r="J2094">
        <v>1320776504</v>
      </c>
      <c r="K2094" t="b">
        <v>0</v>
      </c>
      <c r="L2094">
        <v>14</v>
      </c>
      <c r="M2094" t="b">
        <v>0</v>
      </c>
      <c r="N2094" t="s">
        <v>8302</v>
      </c>
      <c r="O2094" t="s">
        <v>8320</v>
      </c>
      <c r="P2094" t="s">
        <v>8356</v>
      </c>
      <c r="Q2094">
        <f t="shared" si="193"/>
        <v>11</v>
      </c>
      <c r="R2094">
        <f t="shared" si="192"/>
        <v>39.29</v>
      </c>
      <c r="S2094" s="12">
        <f t="shared" si="194"/>
        <v>40855.765092592592</v>
      </c>
      <c r="T2094" s="12">
        <f t="shared" si="195"/>
        <v>40895.765092592592</v>
      </c>
      <c r="U2094">
        <f t="shared" si="196"/>
        <v>2011</v>
      </c>
      <c r="V2094" s="18">
        <f t="shared" si="197"/>
        <v>40</v>
      </c>
    </row>
    <row r="2095" spans="1:22" ht="45" x14ac:dyDescent="0.25">
      <c r="A2095">
        <v>2753</v>
      </c>
      <c r="B2095" s="3" t="s">
        <v>2753</v>
      </c>
      <c r="C2095" s="3" t="s">
        <v>6863</v>
      </c>
      <c r="D2095" s="6">
        <v>2000</v>
      </c>
      <c r="E2095" s="8">
        <v>380</v>
      </c>
      <c r="F2095" t="s">
        <v>8220</v>
      </c>
      <c r="G2095" t="s">
        <v>8223</v>
      </c>
      <c r="H2095" t="s">
        <v>8245</v>
      </c>
      <c r="I2095">
        <v>1346017023</v>
      </c>
      <c r="J2095">
        <v>1343425023</v>
      </c>
      <c r="K2095" t="b">
        <v>0</v>
      </c>
      <c r="L2095">
        <v>8</v>
      </c>
      <c r="M2095" t="b">
        <v>0</v>
      </c>
      <c r="N2095" t="s">
        <v>8302</v>
      </c>
      <c r="O2095" t="s">
        <v>8320</v>
      </c>
      <c r="P2095" t="s">
        <v>8356</v>
      </c>
      <c r="Q2095">
        <f t="shared" si="193"/>
        <v>19</v>
      </c>
      <c r="R2095">
        <f t="shared" si="192"/>
        <v>47.5</v>
      </c>
      <c r="S2095" s="12">
        <f t="shared" si="194"/>
        <v>41117.900729166664</v>
      </c>
      <c r="T2095" s="12">
        <f t="shared" si="195"/>
        <v>41147.900729166664</v>
      </c>
      <c r="U2095">
        <f t="shared" si="196"/>
        <v>2012</v>
      </c>
      <c r="V2095" s="18">
        <f t="shared" si="197"/>
        <v>30</v>
      </c>
    </row>
    <row r="2096" spans="1:22" ht="45" x14ac:dyDescent="0.25">
      <c r="A2096">
        <v>2754</v>
      </c>
      <c r="B2096" s="3" t="s">
        <v>2754</v>
      </c>
      <c r="C2096" s="3" t="s">
        <v>6864</v>
      </c>
      <c r="D2096" s="6">
        <v>10000</v>
      </c>
      <c r="E2096" s="8">
        <v>0</v>
      </c>
      <c r="F2096" t="s">
        <v>8220</v>
      </c>
      <c r="G2096" t="s">
        <v>8223</v>
      </c>
      <c r="H2096" t="s">
        <v>8245</v>
      </c>
      <c r="I2096">
        <v>1410448551</v>
      </c>
      <c r="J2096">
        <v>1407856551</v>
      </c>
      <c r="K2096" t="b">
        <v>0</v>
      </c>
      <c r="L2096">
        <v>0</v>
      </c>
      <c r="M2096" t="b">
        <v>0</v>
      </c>
      <c r="N2096" t="s">
        <v>8302</v>
      </c>
      <c r="O2096" t="s">
        <v>8320</v>
      </c>
      <c r="P2096" t="s">
        <v>8356</v>
      </c>
      <c r="Q2096">
        <f t="shared" si="193"/>
        <v>0</v>
      </c>
      <c r="R2096">
        <f t="shared" si="192"/>
        <v>0</v>
      </c>
      <c r="S2096" s="12">
        <f t="shared" si="194"/>
        <v>41863.636006944449</v>
      </c>
      <c r="T2096" s="12">
        <f t="shared" si="195"/>
        <v>41893.636006944449</v>
      </c>
      <c r="U2096">
        <f t="shared" si="196"/>
        <v>2014</v>
      </c>
      <c r="V2096" s="18">
        <f t="shared" si="197"/>
        <v>30</v>
      </c>
    </row>
    <row r="2097" spans="1:22" ht="45" x14ac:dyDescent="0.25">
      <c r="A2097">
        <v>2755</v>
      </c>
      <c r="B2097" s="3" t="s">
        <v>2755</v>
      </c>
      <c r="C2097" s="3" t="s">
        <v>6865</v>
      </c>
      <c r="D2097" s="6">
        <v>500</v>
      </c>
      <c r="E2097" s="8">
        <v>260</v>
      </c>
      <c r="F2097" t="s">
        <v>8220</v>
      </c>
      <c r="G2097" t="s">
        <v>8240</v>
      </c>
      <c r="H2097" t="s">
        <v>8248</v>
      </c>
      <c r="I2097">
        <v>1428519527</v>
      </c>
      <c r="J2097">
        <v>1425927527</v>
      </c>
      <c r="K2097" t="b">
        <v>0</v>
      </c>
      <c r="L2097">
        <v>15</v>
      </c>
      <c r="M2097" t="b">
        <v>0</v>
      </c>
      <c r="N2097" t="s">
        <v>8302</v>
      </c>
      <c r="O2097" t="s">
        <v>8320</v>
      </c>
      <c r="P2097" t="s">
        <v>8356</v>
      </c>
      <c r="Q2097">
        <f t="shared" si="193"/>
        <v>52</v>
      </c>
      <c r="R2097">
        <f t="shared" si="192"/>
        <v>17.329999999999998</v>
      </c>
      <c r="S2097" s="12">
        <f t="shared" si="194"/>
        <v>42072.790821759263</v>
      </c>
      <c r="T2097" s="12">
        <f t="shared" si="195"/>
        <v>42102.790821759263</v>
      </c>
      <c r="U2097">
        <f t="shared" si="196"/>
        <v>2015</v>
      </c>
      <c r="V2097" s="18">
        <f t="shared" si="197"/>
        <v>30</v>
      </c>
    </row>
    <row r="2098" spans="1:22" ht="45" x14ac:dyDescent="0.25">
      <c r="A2098">
        <v>2756</v>
      </c>
      <c r="B2098" s="3" t="s">
        <v>2756</v>
      </c>
      <c r="C2098" s="3" t="s">
        <v>6866</v>
      </c>
      <c r="D2098" s="6">
        <v>10000</v>
      </c>
      <c r="E2098" s="8">
        <v>1048</v>
      </c>
      <c r="F2098" t="s">
        <v>8220</v>
      </c>
      <c r="G2098" t="s">
        <v>8223</v>
      </c>
      <c r="H2098" t="s">
        <v>8245</v>
      </c>
      <c r="I2098">
        <v>1389476201</v>
      </c>
      <c r="J2098">
        <v>1386884201</v>
      </c>
      <c r="K2098" t="b">
        <v>0</v>
      </c>
      <c r="L2098">
        <v>33</v>
      </c>
      <c r="M2098" t="b">
        <v>0</v>
      </c>
      <c r="N2098" t="s">
        <v>8302</v>
      </c>
      <c r="O2098" t="s">
        <v>8320</v>
      </c>
      <c r="P2098" t="s">
        <v>8356</v>
      </c>
      <c r="Q2098">
        <f t="shared" si="193"/>
        <v>10</v>
      </c>
      <c r="R2098">
        <f t="shared" si="192"/>
        <v>31.76</v>
      </c>
      <c r="S2098" s="12">
        <f t="shared" si="194"/>
        <v>41620.90047453704</v>
      </c>
      <c r="T2098" s="12">
        <f t="shared" si="195"/>
        <v>41650.90047453704</v>
      </c>
      <c r="U2098">
        <f t="shared" si="196"/>
        <v>2013</v>
      </c>
      <c r="V2098" s="18">
        <f t="shared" si="197"/>
        <v>30</v>
      </c>
    </row>
    <row r="2099" spans="1:22" ht="30" x14ac:dyDescent="0.25">
      <c r="A2099">
        <v>2757</v>
      </c>
      <c r="B2099" s="3" t="s">
        <v>2757</v>
      </c>
      <c r="C2099" s="3" t="s">
        <v>6867</v>
      </c>
      <c r="D2099" s="6">
        <v>1500</v>
      </c>
      <c r="E2099" s="8">
        <v>10</v>
      </c>
      <c r="F2099" t="s">
        <v>8220</v>
      </c>
      <c r="G2099" t="s">
        <v>8223</v>
      </c>
      <c r="H2099" t="s">
        <v>8245</v>
      </c>
      <c r="I2099">
        <v>1470498332</v>
      </c>
      <c r="J2099">
        <v>1469202332</v>
      </c>
      <c r="K2099" t="b">
        <v>0</v>
      </c>
      <c r="L2099">
        <v>2</v>
      </c>
      <c r="M2099" t="b">
        <v>0</v>
      </c>
      <c r="N2099" t="s">
        <v>8302</v>
      </c>
      <c r="O2099" t="s">
        <v>8320</v>
      </c>
      <c r="P2099" t="s">
        <v>8356</v>
      </c>
      <c r="Q2099">
        <f t="shared" si="193"/>
        <v>1</v>
      </c>
      <c r="R2099">
        <f t="shared" si="192"/>
        <v>5</v>
      </c>
      <c r="S2099" s="12">
        <f t="shared" si="194"/>
        <v>42573.65662037037</v>
      </c>
      <c r="T2099" s="12">
        <f t="shared" si="195"/>
        <v>42588.65662037037</v>
      </c>
      <c r="U2099">
        <f t="shared" si="196"/>
        <v>2016</v>
      </c>
      <c r="V2099" s="18">
        <f t="shared" si="197"/>
        <v>15</v>
      </c>
    </row>
    <row r="2100" spans="1:22" ht="60" x14ac:dyDescent="0.25">
      <c r="A2100">
        <v>2758</v>
      </c>
      <c r="B2100" s="3" t="s">
        <v>2758</v>
      </c>
      <c r="C2100" s="3" t="s">
        <v>6868</v>
      </c>
      <c r="D2100" s="6">
        <v>2000</v>
      </c>
      <c r="E2100" s="8">
        <v>234</v>
      </c>
      <c r="F2100" t="s">
        <v>8220</v>
      </c>
      <c r="G2100" t="s">
        <v>8225</v>
      </c>
      <c r="H2100" t="s">
        <v>8247</v>
      </c>
      <c r="I2100">
        <v>1476095783</v>
      </c>
      <c r="J2100">
        <v>1474886183</v>
      </c>
      <c r="K2100" t="b">
        <v>0</v>
      </c>
      <c r="L2100">
        <v>6</v>
      </c>
      <c r="M2100" t="b">
        <v>0</v>
      </c>
      <c r="N2100" t="s">
        <v>8302</v>
      </c>
      <c r="O2100" t="s">
        <v>8320</v>
      </c>
      <c r="P2100" t="s">
        <v>8356</v>
      </c>
      <c r="Q2100">
        <f t="shared" si="193"/>
        <v>12</v>
      </c>
      <c r="R2100">
        <f t="shared" si="192"/>
        <v>39</v>
      </c>
      <c r="S2100" s="12">
        <f t="shared" si="194"/>
        <v>42639.441932870366</v>
      </c>
      <c r="T2100" s="12">
        <f t="shared" si="195"/>
        <v>42653.441932870366</v>
      </c>
      <c r="U2100">
        <f t="shared" si="196"/>
        <v>2016</v>
      </c>
      <c r="V2100" s="18">
        <f t="shared" si="197"/>
        <v>14</v>
      </c>
    </row>
    <row r="2101" spans="1:22" ht="60" x14ac:dyDescent="0.25">
      <c r="A2101">
        <v>2759</v>
      </c>
      <c r="B2101" s="3" t="s">
        <v>2759</v>
      </c>
      <c r="C2101" s="3" t="s">
        <v>6869</v>
      </c>
      <c r="D2101" s="6">
        <v>1000</v>
      </c>
      <c r="E2101" s="8">
        <v>105</v>
      </c>
      <c r="F2101" t="s">
        <v>8220</v>
      </c>
      <c r="G2101" t="s">
        <v>8225</v>
      </c>
      <c r="H2101" t="s">
        <v>8247</v>
      </c>
      <c r="I2101">
        <v>1468658866</v>
      </c>
      <c r="J2101">
        <v>1464943666</v>
      </c>
      <c r="K2101" t="b">
        <v>0</v>
      </c>
      <c r="L2101">
        <v>2</v>
      </c>
      <c r="M2101" t="b">
        <v>0</v>
      </c>
      <c r="N2101" t="s">
        <v>8302</v>
      </c>
      <c r="O2101" t="s">
        <v>8320</v>
      </c>
      <c r="P2101" t="s">
        <v>8356</v>
      </c>
      <c r="Q2101">
        <f t="shared" si="193"/>
        <v>11</v>
      </c>
      <c r="R2101">
        <f t="shared" si="192"/>
        <v>52.5</v>
      </c>
      <c r="S2101" s="12">
        <f t="shared" si="194"/>
        <v>42524.36650462963</v>
      </c>
      <c r="T2101" s="12">
        <f t="shared" si="195"/>
        <v>42567.36650462963</v>
      </c>
      <c r="U2101">
        <f t="shared" si="196"/>
        <v>2016</v>
      </c>
      <c r="V2101" s="18">
        <f t="shared" si="197"/>
        <v>43</v>
      </c>
    </row>
    <row r="2102" spans="1:22" ht="60" x14ac:dyDescent="0.25">
      <c r="A2102">
        <v>2760</v>
      </c>
      <c r="B2102" s="3" t="s">
        <v>2760</v>
      </c>
      <c r="C2102" s="3" t="s">
        <v>6870</v>
      </c>
      <c r="D2102" s="6">
        <v>5000</v>
      </c>
      <c r="E2102" s="8">
        <v>0</v>
      </c>
      <c r="F2102" t="s">
        <v>8220</v>
      </c>
      <c r="G2102" t="s">
        <v>8224</v>
      </c>
      <c r="H2102" t="s">
        <v>8246</v>
      </c>
      <c r="I2102">
        <v>1371726258</v>
      </c>
      <c r="J2102">
        <v>1369134258</v>
      </c>
      <c r="K2102" t="b">
        <v>0</v>
      </c>
      <c r="L2102">
        <v>0</v>
      </c>
      <c r="M2102" t="b">
        <v>0</v>
      </c>
      <c r="N2102" t="s">
        <v>8302</v>
      </c>
      <c r="O2102" t="s">
        <v>8320</v>
      </c>
      <c r="P2102" t="s">
        <v>8356</v>
      </c>
      <c r="Q2102">
        <f t="shared" si="193"/>
        <v>0</v>
      </c>
      <c r="R2102">
        <f t="shared" si="192"/>
        <v>0</v>
      </c>
      <c r="S2102" s="12">
        <f t="shared" si="194"/>
        <v>41415.461319444446</v>
      </c>
      <c r="T2102" s="12">
        <f t="shared" si="195"/>
        <v>41445.461319444446</v>
      </c>
      <c r="U2102">
        <f t="shared" si="196"/>
        <v>2013</v>
      </c>
      <c r="V2102" s="18">
        <f t="shared" si="197"/>
        <v>30</v>
      </c>
    </row>
    <row r="2103" spans="1:22" ht="30" x14ac:dyDescent="0.25">
      <c r="A2103">
        <v>2761</v>
      </c>
      <c r="B2103" s="3" t="s">
        <v>2761</v>
      </c>
      <c r="C2103" s="3" t="s">
        <v>6871</v>
      </c>
      <c r="D2103" s="6">
        <v>5000</v>
      </c>
      <c r="E2103" s="8">
        <v>36</v>
      </c>
      <c r="F2103" t="s">
        <v>8220</v>
      </c>
      <c r="G2103" t="s">
        <v>8223</v>
      </c>
      <c r="H2103" t="s">
        <v>8245</v>
      </c>
      <c r="I2103">
        <v>1357176693</v>
      </c>
      <c r="J2103">
        <v>1354584693</v>
      </c>
      <c r="K2103" t="b">
        <v>0</v>
      </c>
      <c r="L2103">
        <v>4</v>
      </c>
      <c r="M2103" t="b">
        <v>0</v>
      </c>
      <c r="N2103" t="s">
        <v>8302</v>
      </c>
      <c r="O2103" t="s">
        <v>8320</v>
      </c>
      <c r="P2103" t="s">
        <v>8356</v>
      </c>
      <c r="Q2103">
        <f t="shared" si="193"/>
        <v>1</v>
      </c>
      <c r="R2103">
        <f t="shared" si="192"/>
        <v>9</v>
      </c>
      <c r="S2103" s="12">
        <f t="shared" si="194"/>
        <v>41247.063576388886</v>
      </c>
      <c r="T2103" s="12">
        <f t="shared" si="195"/>
        <v>41277.063576388886</v>
      </c>
      <c r="U2103">
        <f t="shared" si="196"/>
        <v>2012</v>
      </c>
      <c r="V2103" s="18">
        <f t="shared" si="197"/>
        <v>30</v>
      </c>
    </row>
    <row r="2104" spans="1:22" ht="45" x14ac:dyDescent="0.25">
      <c r="A2104">
        <v>2762</v>
      </c>
      <c r="B2104" s="3" t="s">
        <v>2762</v>
      </c>
      <c r="C2104" s="3" t="s">
        <v>6872</v>
      </c>
      <c r="D2104" s="6">
        <v>3250</v>
      </c>
      <c r="E2104" s="8">
        <v>25</v>
      </c>
      <c r="F2104" t="s">
        <v>8220</v>
      </c>
      <c r="G2104" t="s">
        <v>8223</v>
      </c>
      <c r="H2104" t="s">
        <v>8245</v>
      </c>
      <c r="I2104">
        <v>1332114795</v>
      </c>
      <c r="J2104">
        <v>1326934395</v>
      </c>
      <c r="K2104" t="b">
        <v>0</v>
      </c>
      <c r="L2104">
        <v>1</v>
      </c>
      <c r="M2104" t="b">
        <v>0</v>
      </c>
      <c r="N2104" t="s">
        <v>8302</v>
      </c>
      <c r="O2104" t="s">
        <v>8320</v>
      </c>
      <c r="P2104" t="s">
        <v>8356</v>
      </c>
      <c r="Q2104">
        <f t="shared" si="193"/>
        <v>1</v>
      </c>
      <c r="R2104">
        <f t="shared" si="192"/>
        <v>25</v>
      </c>
      <c r="S2104" s="12">
        <f t="shared" si="194"/>
        <v>40927.036979166667</v>
      </c>
      <c r="T2104" s="12">
        <f t="shared" si="195"/>
        <v>40986.995312500003</v>
      </c>
      <c r="U2104">
        <f t="shared" si="196"/>
        <v>2012</v>
      </c>
      <c r="V2104" s="18">
        <f t="shared" si="197"/>
        <v>59.958333333333336</v>
      </c>
    </row>
    <row r="2105" spans="1:22" ht="30" x14ac:dyDescent="0.25">
      <c r="A2105">
        <v>2763</v>
      </c>
      <c r="B2105" s="3" t="s">
        <v>2763</v>
      </c>
      <c r="C2105" s="3" t="s">
        <v>6873</v>
      </c>
      <c r="D2105" s="6">
        <v>39400</v>
      </c>
      <c r="E2105" s="8">
        <v>90</v>
      </c>
      <c r="F2105" t="s">
        <v>8220</v>
      </c>
      <c r="G2105" t="s">
        <v>8223</v>
      </c>
      <c r="H2105" t="s">
        <v>8245</v>
      </c>
      <c r="I2105">
        <v>1369403684</v>
      </c>
      <c r="J2105">
        <v>1365515684</v>
      </c>
      <c r="K2105" t="b">
        <v>0</v>
      </c>
      <c r="L2105">
        <v>3</v>
      </c>
      <c r="M2105" t="b">
        <v>0</v>
      </c>
      <c r="N2105" t="s">
        <v>8302</v>
      </c>
      <c r="O2105" t="s">
        <v>8320</v>
      </c>
      <c r="P2105" t="s">
        <v>8356</v>
      </c>
      <c r="Q2105">
        <f t="shared" si="193"/>
        <v>0</v>
      </c>
      <c r="R2105">
        <f t="shared" si="192"/>
        <v>30</v>
      </c>
      <c r="S2105" s="12">
        <f t="shared" si="194"/>
        <v>41373.579675925925</v>
      </c>
      <c r="T2105" s="12">
        <f t="shared" si="195"/>
        <v>41418.579675925925</v>
      </c>
      <c r="U2105">
        <f t="shared" si="196"/>
        <v>2013</v>
      </c>
      <c r="V2105" s="18">
        <f t="shared" si="197"/>
        <v>45</v>
      </c>
    </row>
    <row r="2106" spans="1:22" ht="60" x14ac:dyDescent="0.25">
      <c r="A2106">
        <v>2764</v>
      </c>
      <c r="B2106" s="3" t="s">
        <v>2764</v>
      </c>
      <c r="C2106" s="3" t="s">
        <v>6874</v>
      </c>
      <c r="D2106" s="6">
        <v>4000</v>
      </c>
      <c r="E2106" s="8">
        <v>45</v>
      </c>
      <c r="F2106" t="s">
        <v>8220</v>
      </c>
      <c r="G2106" t="s">
        <v>8223</v>
      </c>
      <c r="H2106" t="s">
        <v>8245</v>
      </c>
      <c r="I2106">
        <v>1338404400</v>
      </c>
      <c r="J2106">
        <v>1335855631</v>
      </c>
      <c r="K2106" t="b">
        <v>0</v>
      </c>
      <c r="L2106">
        <v>4</v>
      </c>
      <c r="M2106" t="b">
        <v>0</v>
      </c>
      <c r="N2106" t="s">
        <v>8302</v>
      </c>
      <c r="O2106" t="s">
        <v>8320</v>
      </c>
      <c r="P2106" t="s">
        <v>8356</v>
      </c>
      <c r="Q2106">
        <f t="shared" si="193"/>
        <v>1</v>
      </c>
      <c r="R2106">
        <f t="shared" si="192"/>
        <v>11.25</v>
      </c>
      <c r="S2106" s="12">
        <f t="shared" si="194"/>
        <v>41030.292025462964</v>
      </c>
      <c r="T2106" s="12">
        <f t="shared" si="195"/>
        <v>41059.791666666664</v>
      </c>
      <c r="U2106">
        <f t="shared" si="196"/>
        <v>2012</v>
      </c>
      <c r="V2106" s="18">
        <f t="shared" si="197"/>
        <v>29.499641203703703</v>
      </c>
    </row>
    <row r="2107" spans="1:22" ht="45" x14ac:dyDescent="0.25">
      <c r="A2107">
        <v>2765</v>
      </c>
      <c r="B2107" s="3" t="s">
        <v>2765</v>
      </c>
      <c r="C2107" s="3" t="s">
        <v>6875</v>
      </c>
      <c r="D2107" s="6">
        <v>4000</v>
      </c>
      <c r="E2107" s="8">
        <v>0</v>
      </c>
      <c r="F2107" t="s">
        <v>8220</v>
      </c>
      <c r="G2107" t="s">
        <v>8223</v>
      </c>
      <c r="H2107" t="s">
        <v>8245</v>
      </c>
      <c r="I2107">
        <v>1351432428</v>
      </c>
      <c r="J2107">
        <v>1350050028</v>
      </c>
      <c r="K2107" t="b">
        <v>0</v>
      </c>
      <c r="L2107">
        <v>0</v>
      </c>
      <c r="M2107" t="b">
        <v>0</v>
      </c>
      <c r="N2107" t="s">
        <v>8302</v>
      </c>
      <c r="O2107" t="s">
        <v>8320</v>
      </c>
      <c r="P2107" t="s">
        <v>8356</v>
      </c>
      <c r="Q2107">
        <f t="shared" si="193"/>
        <v>0</v>
      </c>
      <c r="R2107">
        <f t="shared" si="192"/>
        <v>0</v>
      </c>
      <c r="S2107" s="12">
        <f t="shared" si="194"/>
        <v>41194.579027777778</v>
      </c>
      <c r="T2107" s="12">
        <f t="shared" si="195"/>
        <v>41210.579027777778</v>
      </c>
      <c r="U2107">
        <f t="shared" si="196"/>
        <v>2012</v>
      </c>
      <c r="V2107" s="18">
        <f t="shared" si="197"/>
        <v>16</v>
      </c>
    </row>
    <row r="2108" spans="1:22" ht="60" x14ac:dyDescent="0.25">
      <c r="A2108">
        <v>2766</v>
      </c>
      <c r="B2108" s="3" t="s">
        <v>2766</v>
      </c>
      <c r="C2108" s="3" t="s">
        <v>6876</v>
      </c>
      <c r="D2108" s="6">
        <v>5000</v>
      </c>
      <c r="E2108" s="8">
        <v>100</v>
      </c>
      <c r="F2108" t="s">
        <v>8220</v>
      </c>
      <c r="G2108" t="s">
        <v>8223</v>
      </c>
      <c r="H2108" t="s">
        <v>8245</v>
      </c>
      <c r="I2108">
        <v>1313078518</v>
      </c>
      <c r="J2108">
        <v>1310486518</v>
      </c>
      <c r="K2108" t="b">
        <v>0</v>
      </c>
      <c r="L2108">
        <v>4</v>
      </c>
      <c r="M2108" t="b">
        <v>0</v>
      </c>
      <c r="N2108" t="s">
        <v>8302</v>
      </c>
      <c r="O2108" t="s">
        <v>8320</v>
      </c>
      <c r="P2108" t="s">
        <v>8356</v>
      </c>
      <c r="Q2108">
        <f t="shared" si="193"/>
        <v>2</v>
      </c>
      <c r="R2108">
        <f t="shared" si="192"/>
        <v>25</v>
      </c>
      <c r="S2108" s="12">
        <f t="shared" si="194"/>
        <v>40736.668032407404</v>
      </c>
      <c r="T2108" s="12">
        <f t="shared" si="195"/>
        <v>40766.668032407404</v>
      </c>
      <c r="U2108">
        <f t="shared" si="196"/>
        <v>2011</v>
      </c>
      <c r="V2108" s="18">
        <f t="shared" si="197"/>
        <v>30</v>
      </c>
    </row>
    <row r="2109" spans="1:22" ht="45" x14ac:dyDescent="0.25">
      <c r="A2109">
        <v>2767</v>
      </c>
      <c r="B2109" s="3" t="s">
        <v>2767</v>
      </c>
      <c r="C2109" s="3" t="s">
        <v>6877</v>
      </c>
      <c r="D2109" s="6">
        <v>4000</v>
      </c>
      <c r="E2109" s="8">
        <v>34</v>
      </c>
      <c r="F2109" t="s">
        <v>8220</v>
      </c>
      <c r="G2109" t="s">
        <v>8228</v>
      </c>
      <c r="H2109" t="s">
        <v>8250</v>
      </c>
      <c r="I2109">
        <v>1439766050</v>
      </c>
      <c r="J2109">
        <v>1434582050</v>
      </c>
      <c r="K2109" t="b">
        <v>0</v>
      </c>
      <c r="L2109">
        <v>3</v>
      </c>
      <c r="M2109" t="b">
        <v>0</v>
      </c>
      <c r="N2109" t="s">
        <v>8302</v>
      </c>
      <c r="O2109" t="s">
        <v>8320</v>
      </c>
      <c r="P2109" t="s">
        <v>8356</v>
      </c>
      <c r="Q2109">
        <f t="shared" si="193"/>
        <v>1</v>
      </c>
      <c r="R2109">
        <f t="shared" si="192"/>
        <v>11.33</v>
      </c>
      <c r="S2109" s="12">
        <f t="shared" si="194"/>
        <v>42172.958912037036</v>
      </c>
      <c r="T2109" s="12">
        <f t="shared" si="195"/>
        <v>42232.958912037036</v>
      </c>
      <c r="U2109">
        <f t="shared" si="196"/>
        <v>2015</v>
      </c>
      <c r="V2109" s="18">
        <f t="shared" si="197"/>
        <v>60</v>
      </c>
    </row>
    <row r="2110" spans="1:22" ht="45" x14ac:dyDescent="0.25">
      <c r="A2110">
        <v>2768</v>
      </c>
      <c r="B2110" s="3" t="s">
        <v>2768</v>
      </c>
      <c r="C2110" s="3" t="s">
        <v>6878</v>
      </c>
      <c r="D2110" s="6">
        <v>7000</v>
      </c>
      <c r="E2110" s="8">
        <v>1002</v>
      </c>
      <c r="F2110" t="s">
        <v>8220</v>
      </c>
      <c r="G2110" t="s">
        <v>8223</v>
      </c>
      <c r="H2110" t="s">
        <v>8245</v>
      </c>
      <c r="I2110">
        <v>1333028723</v>
      </c>
      <c r="J2110">
        <v>1330440323</v>
      </c>
      <c r="K2110" t="b">
        <v>0</v>
      </c>
      <c r="L2110">
        <v>34</v>
      </c>
      <c r="M2110" t="b">
        <v>0</v>
      </c>
      <c r="N2110" t="s">
        <v>8302</v>
      </c>
      <c r="O2110" t="s">
        <v>8320</v>
      </c>
      <c r="P2110" t="s">
        <v>8356</v>
      </c>
      <c r="Q2110">
        <f t="shared" si="193"/>
        <v>14</v>
      </c>
      <c r="R2110">
        <f t="shared" si="192"/>
        <v>29.47</v>
      </c>
      <c r="S2110" s="12">
        <f t="shared" si="194"/>
        <v>40967.614849537036</v>
      </c>
      <c r="T2110" s="12">
        <f t="shared" si="195"/>
        <v>40997.573182870372</v>
      </c>
      <c r="U2110">
        <f t="shared" si="196"/>
        <v>2012</v>
      </c>
      <c r="V2110" s="18">
        <f t="shared" si="197"/>
        <v>29.958333333333332</v>
      </c>
    </row>
    <row r="2111" spans="1:22" ht="45" x14ac:dyDescent="0.25">
      <c r="A2111">
        <v>2769</v>
      </c>
      <c r="B2111" s="3" t="s">
        <v>2769</v>
      </c>
      <c r="C2111" s="3" t="s">
        <v>6879</v>
      </c>
      <c r="D2111" s="6">
        <v>800</v>
      </c>
      <c r="E2111" s="8">
        <v>2</v>
      </c>
      <c r="F2111" t="s">
        <v>8220</v>
      </c>
      <c r="G2111" t="s">
        <v>8224</v>
      </c>
      <c r="H2111" t="s">
        <v>8246</v>
      </c>
      <c r="I2111">
        <v>1401997790</v>
      </c>
      <c r="J2111">
        <v>1397677790</v>
      </c>
      <c r="K2111" t="b">
        <v>0</v>
      </c>
      <c r="L2111">
        <v>2</v>
      </c>
      <c r="M2111" t="b">
        <v>0</v>
      </c>
      <c r="N2111" t="s">
        <v>8302</v>
      </c>
      <c r="O2111" t="s">
        <v>8320</v>
      </c>
      <c r="P2111" t="s">
        <v>8356</v>
      </c>
      <c r="Q2111">
        <f t="shared" si="193"/>
        <v>0</v>
      </c>
      <c r="R2111">
        <f t="shared" si="192"/>
        <v>1</v>
      </c>
      <c r="S2111" s="12">
        <f t="shared" si="194"/>
        <v>41745.826273148145</v>
      </c>
      <c r="T2111" s="12">
        <f t="shared" si="195"/>
        <v>41795.826273148145</v>
      </c>
      <c r="U2111">
        <f t="shared" si="196"/>
        <v>2014</v>
      </c>
      <c r="V2111" s="18">
        <f t="shared" si="197"/>
        <v>50</v>
      </c>
    </row>
    <row r="2112" spans="1:22" ht="60" x14ac:dyDescent="0.25">
      <c r="A2112">
        <v>2770</v>
      </c>
      <c r="B2112" s="3" t="s">
        <v>2770</v>
      </c>
      <c r="C2112" s="3" t="s">
        <v>6880</v>
      </c>
      <c r="D2112" s="6">
        <v>20000</v>
      </c>
      <c r="E2112" s="8">
        <v>2082.25</v>
      </c>
      <c r="F2112" t="s">
        <v>8220</v>
      </c>
      <c r="G2112" t="s">
        <v>8223</v>
      </c>
      <c r="H2112" t="s">
        <v>8245</v>
      </c>
      <c r="I2112">
        <v>1395158130</v>
      </c>
      <c r="J2112">
        <v>1392569730</v>
      </c>
      <c r="K2112" t="b">
        <v>0</v>
      </c>
      <c r="L2112">
        <v>33</v>
      </c>
      <c r="M2112" t="b">
        <v>0</v>
      </c>
      <c r="N2112" t="s">
        <v>8302</v>
      </c>
      <c r="O2112" t="s">
        <v>8320</v>
      </c>
      <c r="P2112" t="s">
        <v>8356</v>
      </c>
      <c r="Q2112">
        <f t="shared" si="193"/>
        <v>10</v>
      </c>
      <c r="R2112">
        <f t="shared" si="192"/>
        <v>63.1</v>
      </c>
      <c r="S2112" s="12">
        <f t="shared" si="194"/>
        <v>41686.705208333333</v>
      </c>
      <c r="T2112" s="12">
        <f t="shared" si="195"/>
        <v>41716.663541666669</v>
      </c>
      <c r="U2112">
        <f t="shared" si="196"/>
        <v>2014</v>
      </c>
      <c r="V2112" s="18">
        <f t="shared" si="197"/>
        <v>29.958333333333332</v>
      </c>
    </row>
    <row r="2113" spans="1:22" ht="60" x14ac:dyDescent="0.25">
      <c r="A2113">
        <v>2771</v>
      </c>
      <c r="B2113" s="3" t="s">
        <v>2771</v>
      </c>
      <c r="C2113" s="3" t="s">
        <v>6881</v>
      </c>
      <c r="D2113" s="6">
        <v>19980</v>
      </c>
      <c r="E2113" s="8">
        <v>0</v>
      </c>
      <c r="F2113" t="s">
        <v>8220</v>
      </c>
      <c r="G2113" t="s">
        <v>8223</v>
      </c>
      <c r="H2113" t="s">
        <v>8245</v>
      </c>
      <c r="I2113">
        <v>1359738000</v>
      </c>
      <c r="J2113">
        <v>1355489140</v>
      </c>
      <c r="K2113" t="b">
        <v>0</v>
      </c>
      <c r="L2113">
        <v>0</v>
      </c>
      <c r="M2113" t="b">
        <v>0</v>
      </c>
      <c r="N2113" t="s">
        <v>8302</v>
      </c>
      <c r="O2113" t="s">
        <v>8320</v>
      </c>
      <c r="P2113" t="s">
        <v>8356</v>
      </c>
      <c r="Q2113">
        <f t="shared" si="193"/>
        <v>0</v>
      </c>
      <c r="R2113">
        <f t="shared" si="192"/>
        <v>0</v>
      </c>
      <c r="S2113" s="12">
        <f t="shared" si="194"/>
        <v>41257.531712962962</v>
      </c>
      <c r="T2113" s="12">
        <f t="shared" si="195"/>
        <v>41306.708333333336</v>
      </c>
      <c r="U2113">
        <f t="shared" si="196"/>
        <v>2012</v>
      </c>
      <c r="V2113" s="18">
        <f t="shared" si="197"/>
        <v>49.176620370370365</v>
      </c>
    </row>
    <row r="2114" spans="1:22" ht="45" x14ac:dyDescent="0.25">
      <c r="A2114">
        <v>2772</v>
      </c>
      <c r="B2114" s="3" t="s">
        <v>2772</v>
      </c>
      <c r="C2114" s="3" t="s">
        <v>6882</v>
      </c>
      <c r="D2114" s="6">
        <v>8000</v>
      </c>
      <c r="E2114" s="8">
        <v>0</v>
      </c>
      <c r="F2114" t="s">
        <v>8220</v>
      </c>
      <c r="G2114" t="s">
        <v>8223</v>
      </c>
      <c r="H2114" t="s">
        <v>8245</v>
      </c>
      <c r="I2114">
        <v>1381006294</v>
      </c>
      <c r="J2114">
        <v>1379710294</v>
      </c>
      <c r="K2114" t="b">
        <v>0</v>
      </c>
      <c r="L2114">
        <v>0</v>
      </c>
      <c r="M2114" t="b">
        <v>0</v>
      </c>
      <c r="N2114" t="s">
        <v>8302</v>
      </c>
      <c r="O2114" t="s">
        <v>8320</v>
      </c>
      <c r="P2114" t="s">
        <v>8356</v>
      </c>
      <c r="Q2114">
        <f t="shared" si="193"/>
        <v>0</v>
      </c>
      <c r="R2114">
        <f t="shared" ref="R2114:R2177" si="198">IFERROR(ROUND(E2114/L2114,2),0)</f>
        <v>0</v>
      </c>
      <c r="S2114" s="12">
        <f t="shared" si="194"/>
        <v>41537.869143518517</v>
      </c>
      <c r="T2114" s="12">
        <f t="shared" si="195"/>
        <v>41552.869143518517</v>
      </c>
      <c r="U2114">
        <f t="shared" si="196"/>
        <v>2013</v>
      </c>
      <c r="V2114" s="18">
        <f t="shared" si="197"/>
        <v>15</v>
      </c>
    </row>
    <row r="2115" spans="1:22" ht="45" x14ac:dyDescent="0.25">
      <c r="A2115">
        <v>2773</v>
      </c>
      <c r="B2115" s="3" t="s">
        <v>2773</v>
      </c>
      <c r="C2115" s="3" t="s">
        <v>6883</v>
      </c>
      <c r="D2115" s="6">
        <v>530</v>
      </c>
      <c r="E2115" s="8">
        <v>1</v>
      </c>
      <c r="F2115" t="s">
        <v>8220</v>
      </c>
      <c r="G2115" t="s">
        <v>8228</v>
      </c>
      <c r="H2115" t="s">
        <v>8250</v>
      </c>
      <c r="I2115">
        <v>1461530721</v>
      </c>
      <c r="J2115">
        <v>1460666721</v>
      </c>
      <c r="K2115" t="b">
        <v>0</v>
      </c>
      <c r="L2115">
        <v>1</v>
      </c>
      <c r="M2115" t="b">
        <v>0</v>
      </c>
      <c r="N2115" t="s">
        <v>8302</v>
      </c>
      <c r="O2115" t="s">
        <v>8320</v>
      </c>
      <c r="P2115" t="s">
        <v>8356</v>
      </c>
      <c r="Q2115">
        <f t="shared" ref="Q2115:Q2178" si="199">ROUND(E2115/D2115*100,0)</f>
        <v>0</v>
      </c>
      <c r="R2115">
        <f t="shared" si="198"/>
        <v>1</v>
      </c>
      <c r="S2115" s="12">
        <f t="shared" ref="S2115:S2178" si="200">(((J2115/60)/60)/24)+DATE(1970,1,1)</f>
        <v>42474.86482638889</v>
      </c>
      <c r="T2115" s="12">
        <f t="shared" ref="T2115:T2178" si="201">(((I2115/60)/60)/24)+DATE(1970,1,1)</f>
        <v>42484.86482638889</v>
      </c>
      <c r="U2115">
        <f t="shared" ref="U2115:U2178" si="202">YEAR(S2115)</f>
        <v>2016</v>
      </c>
      <c r="V2115" s="18">
        <f t="shared" ref="V2115:V2178" si="203">(I2115-J2115)/60/60/24</f>
        <v>10</v>
      </c>
    </row>
    <row r="2116" spans="1:22" ht="60" x14ac:dyDescent="0.25">
      <c r="A2116">
        <v>2774</v>
      </c>
      <c r="B2116" s="3" t="s">
        <v>2774</v>
      </c>
      <c r="C2116" s="3" t="s">
        <v>6884</v>
      </c>
      <c r="D2116" s="6">
        <v>4000</v>
      </c>
      <c r="E2116" s="8">
        <v>570</v>
      </c>
      <c r="F2116" t="s">
        <v>8220</v>
      </c>
      <c r="G2116" t="s">
        <v>8223</v>
      </c>
      <c r="H2116" t="s">
        <v>8245</v>
      </c>
      <c r="I2116">
        <v>1362711728</v>
      </c>
      <c r="J2116">
        <v>1360119728</v>
      </c>
      <c r="K2116" t="b">
        <v>0</v>
      </c>
      <c r="L2116">
        <v>13</v>
      </c>
      <c r="M2116" t="b">
        <v>0</v>
      </c>
      <c r="N2116" t="s">
        <v>8302</v>
      </c>
      <c r="O2116" t="s">
        <v>8320</v>
      </c>
      <c r="P2116" t="s">
        <v>8356</v>
      </c>
      <c r="Q2116">
        <f t="shared" si="199"/>
        <v>14</v>
      </c>
      <c r="R2116">
        <f t="shared" si="198"/>
        <v>43.85</v>
      </c>
      <c r="S2116" s="12">
        <f t="shared" si="200"/>
        <v>41311.126481481479</v>
      </c>
      <c r="T2116" s="12">
        <f t="shared" si="201"/>
        <v>41341.126481481479</v>
      </c>
      <c r="U2116">
        <f t="shared" si="202"/>
        <v>2013</v>
      </c>
      <c r="V2116" s="18">
        <f t="shared" si="203"/>
        <v>30</v>
      </c>
    </row>
    <row r="2117" spans="1:22" ht="45" x14ac:dyDescent="0.25">
      <c r="A2117">
        <v>2775</v>
      </c>
      <c r="B2117" s="3" t="s">
        <v>2775</v>
      </c>
      <c r="C2117" s="3" t="s">
        <v>6885</v>
      </c>
      <c r="D2117" s="6">
        <v>5000</v>
      </c>
      <c r="E2117" s="8">
        <v>150</v>
      </c>
      <c r="F2117" t="s">
        <v>8220</v>
      </c>
      <c r="G2117" t="s">
        <v>8223</v>
      </c>
      <c r="H2117" t="s">
        <v>8245</v>
      </c>
      <c r="I2117">
        <v>1323994754</v>
      </c>
      <c r="J2117">
        <v>1321402754</v>
      </c>
      <c r="K2117" t="b">
        <v>0</v>
      </c>
      <c r="L2117">
        <v>2</v>
      </c>
      <c r="M2117" t="b">
        <v>0</v>
      </c>
      <c r="N2117" t="s">
        <v>8302</v>
      </c>
      <c r="O2117" t="s">
        <v>8320</v>
      </c>
      <c r="P2117" t="s">
        <v>8356</v>
      </c>
      <c r="Q2117">
        <f t="shared" si="199"/>
        <v>3</v>
      </c>
      <c r="R2117">
        <f t="shared" si="198"/>
        <v>75</v>
      </c>
      <c r="S2117" s="12">
        <f t="shared" si="200"/>
        <v>40863.013356481482</v>
      </c>
      <c r="T2117" s="12">
        <f t="shared" si="201"/>
        <v>40893.013356481482</v>
      </c>
      <c r="U2117">
        <f t="shared" si="202"/>
        <v>2011</v>
      </c>
      <c r="V2117" s="18">
        <f t="shared" si="203"/>
        <v>30</v>
      </c>
    </row>
    <row r="2118" spans="1:22" ht="60" x14ac:dyDescent="0.25">
      <c r="A2118">
        <v>2776</v>
      </c>
      <c r="B2118" s="3" t="s">
        <v>2776</v>
      </c>
      <c r="C2118" s="3" t="s">
        <v>6886</v>
      </c>
      <c r="D2118" s="6">
        <v>21000</v>
      </c>
      <c r="E2118" s="8">
        <v>1655</v>
      </c>
      <c r="F2118" t="s">
        <v>8220</v>
      </c>
      <c r="G2118" t="s">
        <v>8223</v>
      </c>
      <c r="H2118" t="s">
        <v>8245</v>
      </c>
      <c r="I2118">
        <v>1434092876</v>
      </c>
      <c r="J2118">
        <v>1431414476</v>
      </c>
      <c r="K2118" t="b">
        <v>0</v>
      </c>
      <c r="L2118">
        <v>36</v>
      </c>
      <c r="M2118" t="b">
        <v>0</v>
      </c>
      <c r="N2118" t="s">
        <v>8302</v>
      </c>
      <c r="O2118" t="s">
        <v>8320</v>
      </c>
      <c r="P2118" t="s">
        <v>8356</v>
      </c>
      <c r="Q2118">
        <f t="shared" si="199"/>
        <v>8</v>
      </c>
      <c r="R2118">
        <f t="shared" si="198"/>
        <v>45.97</v>
      </c>
      <c r="S2118" s="12">
        <f t="shared" si="200"/>
        <v>42136.297175925924</v>
      </c>
      <c r="T2118" s="12">
        <f t="shared" si="201"/>
        <v>42167.297175925924</v>
      </c>
      <c r="U2118">
        <f t="shared" si="202"/>
        <v>2015</v>
      </c>
      <c r="V2118" s="18">
        <f t="shared" si="203"/>
        <v>31</v>
      </c>
    </row>
    <row r="2119" spans="1:22" ht="60" x14ac:dyDescent="0.25">
      <c r="A2119">
        <v>2777</v>
      </c>
      <c r="B2119" s="3" t="s">
        <v>2777</v>
      </c>
      <c r="C2119" s="3" t="s">
        <v>6887</v>
      </c>
      <c r="D2119" s="6">
        <v>3000</v>
      </c>
      <c r="E2119" s="8">
        <v>10</v>
      </c>
      <c r="F2119" t="s">
        <v>8220</v>
      </c>
      <c r="G2119" t="s">
        <v>8223</v>
      </c>
      <c r="H2119" t="s">
        <v>8245</v>
      </c>
      <c r="I2119">
        <v>1437149004</v>
      </c>
      <c r="J2119">
        <v>1434557004</v>
      </c>
      <c r="K2119" t="b">
        <v>0</v>
      </c>
      <c r="L2119">
        <v>1</v>
      </c>
      <c r="M2119" t="b">
        <v>0</v>
      </c>
      <c r="N2119" t="s">
        <v>8302</v>
      </c>
      <c r="O2119" t="s">
        <v>8320</v>
      </c>
      <c r="P2119" t="s">
        <v>8356</v>
      </c>
      <c r="Q2119">
        <f t="shared" si="199"/>
        <v>0</v>
      </c>
      <c r="R2119">
        <f t="shared" si="198"/>
        <v>10</v>
      </c>
      <c r="S2119" s="12">
        <f t="shared" si="200"/>
        <v>42172.669027777782</v>
      </c>
      <c r="T2119" s="12">
        <f t="shared" si="201"/>
        <v>42202.669027777782</v>
      </c>
      <c r="U2119">
        <f t="shared" si="202"/>
        <v>2015</v>
      </c>
      <c r="V2119" s="18">
        <f t="shared" si="203"/>
        <v>30</v>
      </c>
    </row>
    <row r="2120" spans="1:22" ht="60" x14ac:dyDescent="0.25">
      <c r="A2120">
        <v>2778</v>
      </c>
      <c r="B2120" s="3" t="s">
        <v>2778</v>
      </c>
      <c r="C2120" s="3" t="s">
        <v>6888</v>
      </c>
      <c r="D2120" s="6">
        <v>5500</v>
      </c>
      <c r="E2120" s="8">
        <v>1405</v>
      </c>
      <c r="F2120" t="s">
        <v>8220</v>
      </c>
      <c r="G2120" t="s">
        <v>8223</v>
      </c>
      <c r="H2120" t="s">
        <v>8245</v>
      </c>
      <c r="I2120">
        <v>1409009306</v>
      </c>
      <c r="J2120">
        <v>1406417306</v>
      </c>
      <c r="K2120" t="b">
        <v>0</v>
      </c>
      <c r="L2120">
        <v>15</v>
      </c>
      <c r="M2120" t="b">
        <v>0</v>
      </c>
      <c r="N2120" t="s">
        <v>8302</v>
      </c>
      <c r="O2120" t="s">
        <v>8320</v>
      </c>
      <c r="P2120" t="s">
        <v>8356</v>
      </c>
      <c r="Q2120">
        <f t="shared" si="199"/>
        <v>26</v>
      </c>
      <c r="R2120">
        <f t="shared" si="198"/>
        <v>93.67</v>
      </c>
      <c r="S2120" s="12">
        <f t="shared" si="200"/>
        <v>41846.978078703702</v>
      </c>
      <c r="T2120" s="12">
        <f t="shared" si="201"/>
        <v>41876.978078703702</v>
      </c>
      <c r="U2120">
        <f t="shared" si="202"/>
        <v>2014</v>
      </c>
      <c r="V2120" s="18">
        <f t="shared" si="203"/>
        <v>30</v>
      </c>
    </row>
    <row r="2121" spans="1:22" ht="45" x14ac:dyDescent="0.25">
      <c r="A2121">
        <v>2779</v>
      </c>
      <c r="B2121" s="3" t="s">
        <v>2779</v>
      </c>
      <c r="C2121" s="3" t="s">
        <v>6889</v>
      </c>
      <c r="D2121" s="6">
        <v>2500</v>
      </c>
      <c r="E2121" s="8">
        <v>53</v>
      </c>
      <c r="F2121" t="s">
        <v>8220</v>
      </c>
      <c r="G2121" t="s">
        <v>8223</v>
      </c>
      <c r="H2121" t="s">
        <v>8245</v>
      </c>
      <c r="I2121">
        <v>1448204621</v>
      </c>
      <c r="J2121">
        <v>1445609021</v>
      </c>
      <c r="K2121" t="b">
        <v>0</v>
      </c>
      <c r="L2121">
        <v>1</v>
      </c>
      <c r="M2121" t="b">
        <v>0</v>
      </c>
      <c r="N2121" t="s">
        <v>8302</v>
      </c>
      <c r="O2121" t="s">
        <v>8320</v>
      </c>
      <c r="P2121" t="s">
        <v>8356</v>
      </c>
      <c r="Q2121">
        <f t="shared" si="199"/>
        <v>2</v>
      </c>
      <c r="R2121">
        <f t="shared" si="198"/>
        <v>53</v>
      </c>
      <c r="S2121" s="12">
        <f t="shared" si="200"/>
        <v>42300.585891203707</v>
      </c>
      <c r="T2121" s="12">
        <f t="shared" si="201"/>
        <v>42330.627557870372</v>
      </c>
      <c r="U2121">
        <f t="shared" si="202"/>
        <v>2015</v>
      </c>
      <c r="V2121" s="18">
        <f t="shared" si="203"/>
        <v>30.041666666666668</v>
      </c>
    </row>
    <row r="2122" spans="1:22" ht="45" x14ac:dyDescent="0.25">
      <c r="A2122">
        <v>2780</v>
      </c>
      <c r="B2122" s="3" t="s">
        <v>2780</v>
      </c>
      <c r="C2122" s="3" t="s">
        <v>6890</v>
      </c>
      <c r="D2122" s="6">
        <v>100000</v>
      </c>
      <c r="E2122" s="8">
        <v>0</v>
      </c>
      <c r="F2122" t="s">
        <v>8220</v>
      </c>
      <c r="G2122" t="s">
        <v>8236</v>
      </c>
      <c r="H2122" t="s">
        <v>8248</v>
      </c>
      <c r="I2122">
        <v>1489142688</v>
      </c>
      <c r="J2122">
        <v>1486550688</v>
      </c>
      <c r="K2122" t="b">
        <v>0</v>
      </c>
      <c r="L2122">
        <v>0</v>
      </c>
      <c r="M2122" t="b">
        <v>0</v>
      </c>
      <c r="N2122" t="s">
        <v>8302</v>
      </c>
      <c r="O2122" t="s">
        <v>8320</v>
      </c>
      <c r="P2122" t="s">
        <v>8356</v>
      </c>
      <c r="Q2122">
        <f t="shared" si="199"/>
        <v>0</v>
      </c>
      <c r="R2122">
        <f t="shared" si="198"/>
        <v>0</v>
      </c>
      <c r="S2122" s="12">
        <f t="shared" si="200"/>
        <v>42774.447777777779</v>
      </c>
      <c r="T2122" s="12">
        <f t="shared" si="201"/>
        <v>42804.447777777779</v>
      </c>
      <c r="U2122">
        <f t="shared" si="202"/>
        <v>2017</v>
      </c>
      <c r="V2122" s="18">
        <f t="shared" si="203"/>
        <v>30</v>
      </c>
    </row>
    <row r="2123" spans="1:22" ht="60" x14ac:dyDescent="0.25">
      <c r="A2123">
        <v>540</v>
      </c>
      <c r="B2123" s="3" t="s">
        <v>541</v>
      </c>
      <c r="C2123" s="3" t="s">
        <v>4650</v>
      </c>
      <c r="D2123" s="6">
        <v>15000</v>
      </c>
      <c r="E2123" s="8">
        <v>1</v>
      </c>
      <c r="F2123" t="s">
        <v>8220</v>
      </c>
      <c r="G2123" t="s">
        <v>8223</v>
      </c>
      <c r="H2123" t="s">
        <v>8245</v>
      </c>
      <c r="I2123">
        <v>1423078606</v>
      </c>
      <c r="J2123">
        <v>1420486606</v>
      </c>
      <c r="K2123" t="b">
        <v>0</v>
      </c>
      <c r="L2123">
        <v>1</v>
      </c>
      <c r="M2123" t="b">
        <v>0</v>
      </c>
      <c r="N2123" t="s">
        <v>8270</v>
      </c>
      <c r="O2123" t="s">
        <v>8317</v>
      </c>
      <c r="P2123" t="s">
        <v>8318</v>
      </c>
      <c r="Q2123">
        <f t="shared" si="199"/>
        <v>0</v>
      </c>
      <c r="R2123">
        <f t="shared" si="198"/>
        <v>1</v>
      </c>
      <c r="S2123" s="12">
        <f t="shared" si="200"/>
        <v>42009.817199074074</v>
      </c>
      <c r="T2123" s="12">
        <f t="shared" si="201"/>
        <v>42039.817199074074</v>
      </c>
      <c r="U2123">
        <f t="shared" si="202"/>
        <v>2015</v>
      </c>
      <c r="V2123" s="18">
        <f t="shared" si="203"/>
        <v>30</v>
      </c>
    </row>
    <row r="2124" spans="1:22" ht="45" x14ac:dyDescent="0.25">
      <c r="A2124">
        <v>541</v>
      </c>
      <c r="B2124" s="3" t="s">
        <v>542</v>
      </c>
      <c r="C2124" s="3" t="s">
        <v>4651</v>
      </c>
      <c r="D2124" s="6">
        <v>4500</v>
      </c>
      <c r="E2124" s="8">
        <v>25</v>
      </c>
      <c r="F2124" t="s">
        <v>8220</v>
      </c>
      <c r="G2124" t="s">
        <v>8223</v>
      </c>
      <c r="H2124" t="s">
        <v>8245</v>
      </c>
      <c r="I2124">
        <v>1446080834</v>
      </c>
      <c r="J2124">
        <v>1443488834</v>
      </c>
      <c r="K2124" t="b">
        <v>0</v>
      </c>
      <c r="L2124">
        <v>1</v>
      </c>
      <c r="M2124" t="b">
        <v>0</v>
      </c>
      <c r="N2124" t="s">
        <v>8270</v>
      </c>
      <c r="O2124" t="s">
        <v>8317</v>
      </c>
      <c r="P2124" t="s">
        <v>8318</v>
      </c>
      <c r="Q2124">
        <f t="shared" si="199"/>
        <v>1</v>
      </c>
      <c r="R2124">
        <f t="shared" si="198"/>
        <v>25</v>
      </c>
      <c r="S2124" s="12">
        <f t="shared" si="200"/>
        <v>42276.046689814815</v>
      </c>
      <c r="T2124" s="12">
        <f t="shared" si="201"/>
        <v>42306.046689814815</v>
      </c>
      <c r="U2124">
        <f t="shared" si="202"/>
        <v>2015</v>
      </c>
      <c r="V2124" s="18">
        <f t="shared" si="203"/>
        <v>30</v>
      </c>
    </row>
    <row r="2125" spans="1:22" ht="45" x14ac:dyDescent="0.25">
      <c r="A2125">
        <v>542</v>
      </c>
      <c r="B2125" s="3" t="s">
        <v>543</v>
      </c>
      <c r="C2125" s="3" t="s">
        <v>4652</v>
      </c>
      <c r="D2125" s="6">
        <v>250000</v>
      </c>
      <c r="E2125" s="8">
        <v>1</v>
      </c>
      <c r="F2125" t="s">
        <v>8220</v>
      </c>
      <c r="G2125" t="s">
        <v>8223</v>
      </c>
      <c r="H2125" t="s">
        <v>8245</v>
      </c>
      <c r="I2125">
        <v>1462293716</v>
      </c>
      <c r="J2125">
        <v>1457113316</v>
      </c>
      <c r="K2125" t="b">
        <v>0</v>
      </c>
      <c r="L2125">
        <v>1</v>
      </c>
      <c r="M2125" t="b">
        <v>0</v>
      </c>
      <c r="N2125" t="s">
        <v>8270</v>
      </c>
      <c r="O2125" t="s">
        <v>8317</v>
      </c>
      <c r="P2125" t="s">
        <v>8318</v>
      </c>
      <c r="Q2125">
        <f t="shared" si="199"/>
        <v>0</v>
      </c>
      <c r="R2125">
        <f t="shared" si="198"/>
        <v>1</v>
      </c>
      <c r="S2125" s="12">
        <f t="shared" si="200"/>
        <v>42433.737453703703</v>
      </c>
      <c r="T2125" s="12">
        <f t="shared" si="201"/>
        <v>42493.695787037039</v>
      </c>
      <c r="U2125">
        <f t="shared" si="202"/>
        <v>2016</v>
      </c>
      <c r="V2125" s="18">
        <f t="shared" si="203"/>
        <v>59.958333333333336</v>
      </c>
    </row>
    <row r="2126" spans="1:22" ht="60" x14ac:dyDescent="0.25">
      <c r="A2126">
        <v>543</v>
      </c>
      <c r="B2126" s="3" t="s">
        <v>544</v>
      </c>
      <c r="C2126" s="3" t="s">
        <v>4653</v>
      </c>
      <c r="D2126" s="6">
        <v>22000</v>
      </c>
      <c r="E2126" s="8">
        <v>70</v>
      </c>
      <c r="F2126" t="s">
        <v>8220</v>
      </c>
      <c r="G2126" t="s">
        <v>8225</v>
      </c>
      <c r="H2126" t="s">
        <v>8247</v>
      </c>
      <c r="I2126">
        <v>1414807962</v>
      </c>
      <c r="J2126">
        <v>1412215962</v>
      </c>
      <c r="K2126" t="b">
        <v>0</v>
      </c>
      <c r="L2126">
        <v>2</v>
      </c>
      <c r="M2126" t="b">
        <v>0</v>
      </c>
      <c r="N2126" t="s">
        <v>8270</v>
      </c>
      <c r="O2126" t="s">
        <v>8317</v>
      </c>
      <c r="P2126" t="s">
        <v>8318</v>
      </c>
      <c r="Q2126">
        <f t="shared" si="199"/>
        <v>0</v>
      </c>
      <c r="R2126">
        <f t="shared" si="198"/>
        <v>35</v>
      </c>
      <c r="S2126" s="12">
        <f t="shared" si="200"/>
        <v>41914.092152777775</v>
      </c>
      <c r="T2126" s="12">
        <f t="shared" si="201"/>
        <v>41944.092152777775</v>
      </c>
      <c r="U2126">
        <f t="shared" si="202"/>
        <v>2014</v>
      </c>
      <c r="V2126" s="18">
        <f t="shared" si="203"/>
        <v>30</v>
      </c>
    </row>
    <row r="2127" spans="1:22" ht="60" x14ac:dyDescent="0.25">
      <c r="A2127">
        <v>544</v>
      </c>
      <c r="B2127" s="3" t="s">
        <v>545</v>
      </c>
      <c r="C2127" s="3" t="s">
        <v>4654</v>
      </c>
      <c r="D2127" s="6">
        <v>500</v>
      </c>
      <c r="E2127" s="8">
        <v>6</v>
      </c>
      <c r="F2127" t="s">
        <v>8220</v>
      </c>
      <c r="G2127" t="s">
        <v>8223</v>
      </c>
      <c r="H2127" t="s">
        <v>8245</v>
      </c>
      <c r="I2127">
        <v>1467647160</v>
      </c>
      <c r="J2127">
        <v>1465055160</v>
      </c>
      <c r="K2127" t="b">
        <v>0</v>
      </c>
      <c r="L2127">
        <v>2</v>
      </c>
      <c r="M2127" t="b">
        <v>0</v>
      </c>
      <c r="N2127" t="s">
        <v>8270</v>
      </c>
      <c r="O2127" t="s">
        <v>8317</v>
      </c>
      <c r="P2127" t="s">
        <v>8318</v>
      </c>
      <c r="Q2127">
        <f t="shared" si="199"/>
        <v>1</v>
      </c>
      <c r="R2127">
        <f t="shared" si="198"/>
        <v>3</v>
      </c>
      <c r="S2127" s="12">
        <f t="shared" si="200"/>
        <v>42525.656944444447</v>
      </c>
      <c r="T2127" s="12">
        <f t="shared" si="201"/>
        <v>42555.656944444447</v>
      </c>
      <c r="U2127">
        <f t="shared" si="202"/>
        <v>2016</v>
      </c>
      <c r="V2127" s="18">
        <f t="shared" si="203"/>
        <v>30</v>
      </c>
    </row>
    <row r="2128" spans="1:22" ht="60" x14ac:dyDescent="0.25">
      <c r="A2128">
        <v>545</v>
      </c>
      <c r="B2128" s="3" t="s">
        <v>546</v>
      </c>
      <c r="C2128" s="3" t="s">
        <v>4655</v>
      </c>
      <c r="D2128" s="6">
        <v>50000</v>
      </c>
      <c r="E2128" s="8">
        <v>13692</v>
      </c>
      <c r="F2128" t="s">
        <v>8220</v>
      </c>
      <c r="G2128" t="s">
        <v>8229</v>
      </c>
      <c r="H2128" t="s">
        <v>8248</v>
      </c>
      <c r="I2128">
        <v>1447600389</v>
      </c>
      <c r="J2128">
        <v>1444140789</v>
      </c>
      <c r="K2128" t="b">
        <v>0</v>
      </c>
      <c r="L2128">
        <v>34</v>
      </c>
      <c r="M2128" t="b">
        <v>0</v>
      </c>
      <c r="N2128" t="s">
        <v>8270</v>
      </c>
      <c r="O2128" t="s">
        <v>8317</v>
      </c>
      <c r="P2128" t="s">
        <v>8318</v>
      </c>
      <c r="Q2128">
        <f t="shared" si="199"/>
        <v>27</v>
      </c>
      <c r="R2128">
        <f t="shared" si="198"/>
        <v>402.71</v>
      </c>
      <c r="S2128" s="12">
        <f t="shared" si="200"/>
        <v>42283.592465277776</v>
      </c>
      <c r="T2128" s="12">
        <f t="shared" si="201"/>
        <v>42323.634131944447</v>
      </c>
      <c r="U2128">
        <f t="shared" si="202"/>
        <v>2015</v>
      </c>
      <c r="V2128" s="18">
        <f t="shared" si="203"/>
        <v>40.041666666666664</v>
      </c>
    </row>
    <row r="2129" spans="1:22" ht="60" x14ac:dyDescent="0.25">
      <c r="A2129">
        <v>546</v>
      </c>
      <c r="B2129" s="3" t="s">
        <v>547</v>
      </c>
      <c r="C2129" s="3" t="s">
        <v>4656</v>
      </c>
      <c r="D2129" s="6">
        <v>60000</v>
      </c>
      <c r="E2129" s="8">
        <v>52</v>
      </c>
      <c r="F2129" t="s">
        <v>8220</v>
      </c>
      <c r="G2129" t="s">
        <v>8223</v>
      </c>
      <c r="H2129" t="s">
        <v>8245</v>
      </c>
      <c r="I2129">
        <v>1445097715</v>
      </c>
      <c r="J2129">
        <v>1441209715</v>
      </c>
      <c r="K2129" t="b">
        <v>0</v>
      </c>
      <c r="L2129">
        <v>2</v>
      </c>
      <c r="M2129" t="b">
        <v>0</v>
      </c>
      <c r="N2129" t="s">
        <v>8270</v>
      </c>
      <c r="O2129" t="s">
        <v>8317</v>
      </c>
      <c r="P2129" t="s">
        <v>8318</v>
      </c>
      <c r="Q2129">
        <f t="shared" si="199"/>
        <v>0</v>
      </c>
      <c r="R2129">
        <f t="shared" si="198"/>
        <v>26</v>
      </c>
      <c r="S2129" s="12">
        <f t="shared" si="200"/>
        <v>42249.667997685188</v>
      </c>
      <c r="T2129" s="12">
        <f t="shared" si="201"/>
        <v>42294.667997685188</v>
      </c>
      <c r="U2129">
        <f t="shared" si="202"/>
        <v>2015</v>
      </c>
      <c r="V2129" s="18">
        <f t="shared" si="203"/>
        <v>45</v>
      </c>
    </row>
    <row r="2130" spans="1:22" ht="60" x14ac:dyDescent="0.25">
      <c r="A2130">
        <v>547</v>
      </c>
      <c r="B2130" s="3" t="s">
        <v>548</v>
      </c>
      <c r="C2130" s="3" t="s">
        <v>4657</v>
      </c>
      <c r="D2130" s="6">
        <v>7500</v>
      </c>
      <c r="E2130" s="8">
        <v>0</v>
      </c>
      <c r="F2130" t="s">
        <v>8220</v>
      </c>
      <c r="G2130" t="s">
        <v>8224</v>
      </c>
      <c r="H2130" t="s">
        <v>8246</v>
      </c>
      <c r="I2130">
        <v>1455122564</v>
      </c>
      <c r="J2130">
        <v>1452530564</v>
      </c>
      <c r="K2130" t="b">
        <v>0</v>
      </c>
      <c r="L2130">
        <v>0</v>
      </c>
      <c r="M2130" t="b">
        <v>0</v>
      </c>
      <c r="N2130" t="s">
        <v>8270</v>
      </c>
      <c r="O2130" t="s">
        <v>8317</v>
      </c>
      <c r="P2130" t="s">
        <v>8318</v>
      </c>
      <c r="Q2130">
        <f t="shared" si="199"/>
        <v>0</v>
      </c>
      <c r="R2130">
        <f t="shared" si="198"/>
        <v>0</v>
      </c>
      <c r="S2130" s="12">
        <f t="shared" si="200"/>
        <v>42380.696342592593</v>
      </c>
      <c r="T2130" s="12">
        <f t="shared" si="201"/>
        <v>42410.696342592593</v>
      </c>
      <c r="U2130">
        <f t="shared" si="202"/>
        <v>2016</v>
      </c>
      <c r="V2130" s="18">
        <f t="shared" si="203"/>
        <v>30</v>
      </c>
    </row>
    <row r="2131" spans="1:22" ht="45" x14ac:dyDescent="0.25">
      <c r="A2131">
        <v>548</v>
      </c>
      <c r="B2131" s="3" t="s">
        <v>549</v>
      </c>
      <c r="C2131" s="3" t="s">
        <v>4658</v>
      </c>
      <c r="D2131" s="6">
        <v>10000</v>
      </c>
      <c r="E2131" s="8">
        <v>9</v>
      </c>
      <c r="F2131" t="s">
        <v>8220</v>
      </c>
      <c r="G2131" t="s">
        <v>8224</v>
      </c>
      <c r="H2131" t="s">
        <v>8246</v>
      </c>
      <c r="I2131">
        <v>1446154848</v>
      </c>
      <c r="J2131">
        <v>1443562848</v>
      </c>
      <c r="K2131" t="b">
        <v>0</v>
      </c>
      <c r="L2131">
        <v>1</v>
      </c>
      <c r="M2131" t="b">
        <v>0</v>
      </c>
      <c r="N2131" t="s">
        <v>8270</v>
      </c>
      <c r="O2131" t="s">
        <v>8317</v>
      </c>
      <c r="P2131" t="s">
        <v>8318</v>
      </c>
      <c r="Q2131">
        <f t="shared" si="199"/>
        <v>0</v>
      </c>
      <c r="R2131">
        <f t="shared" si="198"/>
        <v>9</v>
      </c>
      <c r="S2131" s="12">
        <f t="shared" si="200"/>
        <v>42276.903333333335</v>
      </c>
      <c r="T2131" s="12">
        <f t="shared" si="201"/>
        <v>42306.903333333335</v>
      </c>
      <c r="U2131">
        <f t="shared" si="202"/>
        <v>2015</v>
      </c>
      <c r="V2131" s="18">
        <f t="shared" si="203"/>
        <v>30</v>
      </c>
    </row>
    <row r="2132" spans="1:22" ht="60" x14ac:dyDescent="0.25">
      <c r="A2132">
        <v>549</v>
      </c>
      <c r="B2132" s="3" t="s">
        <v>550</v>
      </c>
      <c r="C2132" s="3" t="s">
        <v>4659</v>
      </c>
      <c r="D2132" s="6">
        <v>2500</v>
      </c>
      <c r="E2132" s="8">
        <v>68</v>
      </c>
      <c r="F2132" t="s">
        <v>8220</v>
      </c>
      <c r="G2132" t="s">
        <v>8224</v>
      </c>
      <c r="H2132" t="s">
        <v>8246</v>
      </c>
      <c r="I2132">
        <v>1436368622</v>
      </c>
      <c r="J2132">
        <v>1433776622</v>
      </c>
      <c r="K2132" t="b">
        <v>0</v>
      </c>
      <c r="L2132">
        <v>8</v>
      </c>
      <c r="M2132" t="b">
        <v>0</v>
      </c>
      <c r="N2132" t="s">
        <v>8270</v>
      </c>
      <c r="O2132" t="s">
        <v>8317</v>
      </c>
      <c r="P2132" t="s">
        <v>8318</v>
      </c>
      <c r="Q2132">
        <f t="shared" si="199"/>
        <v>3</v>
      </c>
      <c r="R2132">
        <f t="shared" si="198"/>
        <v>8.5</v>
      </c>
      <c r="S2132" s="12">
        <f t="shared" si="200"/>
        <v>42163.636828703704</v>
      </c>
      <c r="T2132" s="12">
        <f t="shared" si="201"/>
        <v>42193.636828703704</v>
      </c>
      <c r="U2132">
        <f t="shared" si="202"/>
        <v>2015</v>
      </c>
      <c r="V2132" s="18">
        <f t="shared" si="203"/>
        <v>30</v>
      </c>
    </row>
    <row r="2133" spans="1:22" ht="60" x14ac:dyDescent="0.25">
      <c r="A2133">
        <v>550</v>
      </c>
      <c r="B2133" s="3" t="s">
        <v>551</v>
      </c>
      <c r="C2133" s="3" t="s">
        <v>4660</v>
      </c>
      <c r="D2133" s="6">
        <v>5000</v>
      </c>
      <c r="E2133" s="8">
        <v>35</v>
      </c>
      <c r="F2133" t="s">
        <v>8220</v>
      </c>
      <c r="G2133" t="s">
        <v>8228</v>
      </c>
      <c r="H2133" t="s">
        <v>8250</v>
      </c>
      <c r="I2133">
        <v>1485838800</v>
      </c>
      <c r="J2133">
        <v>1484756245</v>
      </c>
      <c r="K2133" t="b">
        <v>0</v>
      </c>
      <c r="L2133">
        <v>4</v>
      </c>
      <c r="M2133" t="b">
        <v>0</v>
      </c>
      <c r="N2133" t="s">
        <v>8270</v>
      </c>
      <c r="O2133" t="s">
        <v>8317</v>
      </c>
      <c r="P2133" t="s">
        <v>8318</v>
      </c>
      <c r="Q2133">
        <f t="shared" si="199"/>
        <v>1</v>
      </c>
      <c r="R2133">
        <f t="shared" si="198"/>
        <v>8.75</v>
      </c>
      <c r="S2133" s="12">
        <f t="shared" si="200"/>
        <v>42753.678761574076</v>
      </c>
      <c r="T2133" s="12">
        <f t="shared" si="201"/>
        <v>42766.208333333328</v>
      </c>
      <c r="U2133">
        <f t="shared" si="202"/>
        <v>2017</v>
      </c>
      <c r="V2133" s="18">
        <f t="shared" si="203"/>
        <v>12.529571759259257</v>
      </c>
    </row>
    <row r="2134" spans="1:22" ht="60" x14ac:dyDescent="0.25">
      <c r="A2134">
        <v>551</v>
      </c>
      <c r="B2134" s="3" t="s">
        <v>552</v>
      </c>
      <c r="C2134" s="3" t="s">
        <v>4661</v>
      </c>
      <c r="D2134" s="6">
        <v>75000</v>
      </c>
      <c r="E2134" s="8">
        <v>3781</v>
      </c>
      <c r="F2134" t="s">
        <v>8220</v>
      </c>
      <c r="G2134" t="s">
        <v>8223</v>
      </c>
      <c r="H2134" t="s">
        <v>8245</v>
      </c>
      <c r="I2134">
        <v>1438451580</v>
      </c>
      <c r="J2134">
        <v>1434609424</v>
      </c>
      <c r="K2134" t="b">
        <v>0</v>
      </c>
      <c r="L2134">
        <v>28</v>
      </c>
      <c r="M2134" t="b">
        <v>0</v>
      </c>
      <c r="N2134" t="s">
        <v>8270</v>
      </c>
      <c r="O2134" t="s">
        <v>8317</v>
      </c>
      <c r="P2134" t="s">
        <v>8318</v>
      </c>
      <c r="Q2134">
        <f t="shared" si="199"/>
        <v>5</v>
      </c>
      <c r="R2134">
        <f t="shared" si="198"/>
        <v>135.04</v>
      </c>
      <c r="S2134" s="12">
        <f t="shared" si="200"/>
        <v>42173.275740740741</v>
      </c>
      <c r="T2134" s="12">
        <f t="shared" si="201"/>
        <v>42217.745138888888</v>
      </c>
      <c r="U2134">
        <f t="shared" si="202"/>
        <v>2015</v>
      </c>
      <c r="V2134" s="18">
        <f t="shared" si="203"/>
        <v>44.469398148148144</v>
      </c>
    </row>
    <row r="2135" spans="1:22" ht="45" x14ac:dyDescent="0.25">
      <c r="A2135">
        <v>552</v>
      </c>
      <c r="B2135" s="3" t="s">
        <v>553</v>
      </c>
      <c r="C2135" s="3" t="s">
        <v>4662</v>
      </c>
      <c r="D2135" s="6">
        <v>45000</v>
      </c>
      <c r="E2135" s="8">
        <v>0</v>
      </c>
      <c r="F2135" t="s">
        <v>8220</v>
      </c>
      <c r="G2135" t="s">
        <v>8228</v>
      </c>
      <c r="H2135" t="s">
        <v>8250</v>
      </c>
      <c r="I2135">
        <v>1452350896</v>
      </c>
      <c r="J2135">
        <v>1447166896</v>
      </c>
      <c r="K2135" t="b">
        <v>0</v>
      </c>
      <c r="L2135">
        <v>0</v>
      </c>
      <c r="M2135" t="b">
        <v>0</v>
      </c>
      <c r="N2135" t="s">
        <v>8270</v>
      </c>
      <c r="O2135" t="s">
        <v>8317</v>
      </c>
      <c r="P2135" t="s">
        <v>8318</v>
      </c>
      <c r="Q2135">
        <f t="shared" si="199"/>
        <v>0</v>
      </c>
      <c r="R2135">
        <f t="shared" si="198"/>
        <v>0</v>
      </c>
      <c r="S2135" s="12">
        <f t="shared" si="200"/>
        <v>42318.616851851853</v>
      </c>
      <c r="T2135" s="12">
        <f t="shared" si="201"/>
        <v>42378.616851851853</v>
      </c>
      <c r="U2135">
        <f t="shared" si="202"/>
        <v>2015</v>
      </c>
      <c r="V2135" s="18">
        <f t="shared" si="203"/>
        <v>60</v>
      </c>
    </row>
    <row r="2136" spans="1:22" ht="45" x14ac:dyDescent="0.25">
      <c r="A2136">
        <v>553</v>
      </c>
      <c r="B2136" s="3" t="s">
        <v>554</v>
      </c>
      <c r="C2136" s="3" t="s">
        <v>4663</v>
      </c>
      <c r="D2136" s="6">
        <v>25000</v>
      </c>
      <c r="E2136" s="8">
        <v>123</v>
      </c>
      <c r="F2136" t="s">
        <v>8220</v>
      </c>
      <c r="G2136" t="s">
        <v>8223</v>
      </c>
      <c r="H2136" t="s">
        <v>8245</v>
      </c>
      <c r="I2136">
        <v>1415988991</v>
      </c>
      <c r="J2136">
        <v>1413393391</v>
      </c>
      <c r="K2136" t="b">
        <v>0</v>
      </c>
      <c r="L2136">
        <v>6</v>
      </c>
      <c r="M2136" t="b">
        <v>0</v>
      </c>
      <c r="N2136" t="s">
        <v>8270</v>
      </c>
      <c r="O2136" t="s">
        <v>8317</v>
      </c>
      <c r="P2136" t="s">
        <v>8318</v>
      </c>
      <c r="Q2136">
        <f t="shared" si="199"/>
        <v>0</v>
      </c>
      <c r="R2136">
        <f t="shared" si="198"/>
        <v>20.5</v>
      </c>
      <c r="S2136" s="12">
        <f t="shared" si="200"/>
        <v>41927.71980324074</v>
      </c>
      <c r="T2136" s="12">
        <f t="shared" si="201"/>
        <v>41957.761469907404</v>
      </c>
      <c r="U2136">
        <f t="shared" si="202"/>
        <v>2014</v>
      </c>
      <c r="V2136" s="18">
        <f t="shared" si="203"/>
        <v>30.041666666666668</v>
      </c>
    </row>
    <row r="2137" spans="1:22" ht="60" x14ac:dyDescent="0.25">
      <c r="A2137">
        <v>554</v>
      </c>
      <c r="B2137" s="3" t="s">
        <v>555</v>
      </c>
      <c r="C2137" s="3" t="s">
        <v>4664</v>
      </c>
      <c r="D2137" s="6">
        <v>3870</v>
      </c>
      <c r="E2137" s="8">
        <v>1416</v>
      </c>
      <c r="F2137" t="s">
        <v>8220</v>
      </c>
      <c r="G2137" t="s">
        <v>8223</v>
      </c>
      <c r="H2137" t="s">
        <v>8245</v>
      </c>
      <c r="I2137">
        <v>1413735972</v>
      </c>
      <c r="J2137">
        <v>1411143972</v>
      </c>
      <c r="K2137" t="b">
        <v>0</v>
      </c>
      <c r="L2137">
        <v>22</v>
      </c>
      <c r="M2137" t="b">
        <v>0</v>
      </c>
      <c r="N2137" t="s">
        <v>8270</v>
      </c>
      <c r="O2137" t="s">
        <v>8317</v>
      </c>
      <c r="P2137" t="s">
        <v>8318</v>
      </c>
      <c r="Q2137">
        <f t="shared" si="199"/>
        <v>37</v>
      </c>
      <c r="R2137">
        <f t="shared" si="198"/>
        <v>64.36</v>
      </c>
      <c r="S2137" s="12">
        <f t="shared" si="200"/>
        <v>41901.684861111113</v>
      </c>
      <c r="T2137" s="12">
        <f t="shared" si="201"/>
        <v>41931.684861111113</v>
      </c>
      <c r="U2137">
        <f t="shared" si="202"/>
        <v>2014</v>
      </c>
      <c r="V2137" s="18">
        <f t="shared" si="203"/>
        <v>30</v>
      </c>
    </row>
    <row r="2138" spans="1:22" ht="60" x14ac:dyDescent="0.25">
      <c r="A2138">
        <v>555</v>
      </c>
      <c r="B2138" s="3" t="s">
        <v>556</v>
      </c>
      <c r="C2138" s="3" t="s">
        <v>4665</v>
      </c>
      <c r="D2138" s="6">
        <v>7500</v>
      </c>
      <c r="E2138" s="8">
        <v>0</v>
      </c>
      <c r="F2138" t="s">
        <v>8220</v>
      </c>
      <c r="G2138" t="s">
        <v>8224</v>
      </c>
      <c r="H2138" t="s">
        <v>8246</v>
      </c>
      <c r="I2138">
        <v>1465720143</v>
      </c>
      <c r="J2138">
        <v>1463128143</v>
      </c>
      <c r="K2138" t="b">
        <v>0</v>
      </c>
      <c r="L2138">
        <v>0</v>
      </c>
      <c r="M2138" t="b">
        <v>0</v>
      </c>
      <c r="N2138" t="s">
        <v>8270</v>
      </c>
      <c r="O2138" t="s">
        <v>8317</v>
      </c>
      <c r="P2138" t="s">
        <v>8318</v>
      </c>
      <c r="Q2138">
        <f t="shared" si="199"/>
        <v>0</v>
      </c>
      <c r="R2138">
        <f t="shared" si="198"/>
        <v>0</v>
      </c>
      <c r="S2138" s="12">
        <f t="shared" si="200"/>
        <v>42503.353506944448</v>
      </c>
      <c r="T2138" s="12">
        <f t="shared" si="201"/>
        <v>42533.353506944448</v>
      </c>
      <c r="U2138">
        <f t="shared" si="202"/>
        <v>2016</v>
      </c>
      <c r="V2138" s="18">
        <f t="shared" si="203"/>
        <v>30</v>
      </c>
    </row>
    <row r="2139" spans="1:22" ht="30" x14ac:dyDescent="0.25">
      <c r="A2139">
        <v>556</v>
      </c>
      <c r="B2139" s="3" t="s">
        <v>557</v>
      </c>
      <c r="C2139" s="3" t="s">
        <v>4666</v>
      </c>
      <c r="D2139" s="6">
        <v>8000</v>
      </c>
      <c r="E2139" s="8">
        <v>200</v>
      </c>
      <c r="F2139" t="s">
        <v>8220</v>
      </c>
      <c r="G2139" t="s">
        <v>8223</v>
      </c>
      <c r="H2139" t="s">
        <v>8245</v>
      </c>
      <c r="I2139">
        <v>1452112717</v>
      </c>
      <c r="J2139">
        <v>1449520717</v>
      </c>
      <c r="K2139" t="b">
        <v>0</v>
      </c>
      <c r="L2139">
        <v>1</v>
      </c>
      <c r="M2139" t="b">
        <v>0</v>
      </c>
      <c r="N2139" t="s">
        <v>8270</v>
      </c>
      <c r="O2139" t="s">
        <v>8317</v>
      </c>
      <c r="P2139" t="s">
        <v>8318</v>
      </c>
      <c r="Q2139">
        <f t="shared" si="199"/>
        <v>3</v>
      </c>
      <c r="R2139">
        <f t="shared" si="198"/>
        <v>200</v>
      </c>
      <c r="S2139" s="12">
        <f t="shared" si="200"/>
        <v>42345.860150462962</v>
      </c>
      <c r="T2139" s="12">
        <f t="shared" si="201"/>
        <v>42375.860150462962</v>
      </c>
      <c r="U2139">
        <f t="shared" si="202"/>
        <v>2015</v>
      </c>
      <c r="V2139" s="18">
        <f t="shared" si="203"/>
        <v>30</v>
      </c>
    </row>
    <row r="2140" spans="1:22" ht="60" x14ac:dyDescent="0.25">
      <c r="A2140">
        <v>557</v>
      </c>
      <c r="B2140" s="3" t="s">
        <v>558</v>
      </c>
      <c r="C2140" s="3" t="s">
        <v>4667</v>
      </c>
      <c r="D2140" s="6">
        <v>150000</v>
      </c>
      <c r="E2140" s="8">
        <v>1366</v>
      </c>
      <c r="F2140" t="s">
        <v>8220</v>
      </c>
      <c r="G2140" t="s">
        <v>8235</v>
      </c>
      <c r="H2140" t="s">
        <v>8248</v>
      </c>
      <c r="I2140">
        <v>1480721803</v>
      </c>
      <c r="J2140">
        <v>1478126203</v>
      </c>
      <c r="K2140" t="b">
        <v>0</v>
      </c>
      <c r="L2140">
        <v>20</v>
      </c>
      <c r="M2140" t="b">
        <v>0</v>
      </c>
      <c r="N2140" t="s">
        <v>8270</v>
      </c>
      <c r="O2140" t="s">
        <v>8317</v>
      </c>
      <c r="P2140" t="s">
        <v>8318</v>
      </c>
      <c r="Q2140">
        <f t="shared" si="199"/>
        <v>1</v>
      </c>
      <c r="R2140">
        <f t="shared" si="198"/>
        <v>68.3</v>
      </c>
      <c r="S2140" s="12">
        <f t="shared" si="200"/>
        <v>42676.942164351851</v>
      </c>
      <c r="T2140" s="12">
        <f t="shared" si="201"/>
        <v>42706.983831018515</v>
      </c>
      <c r="U2140">
        <f t="shared" si="202"/>
        <v>2016</v>
      </c>
      <c r="V2140" s="18">
        <f t="shared" si="203"/>
        <v>30.041666666666668</v>
      </c>
    </row>
    <row r="2141" spans="1:22" ht="60" x14ac:dyDescent="0.25">
      <c r="A2141">
        <v>558</v>
      </c>
      <c r="B2141" s="3" t="s">
        <v>559</v>
      </c>
      <c r="C2141" s="3" t="s">
        <v>4668</v>
      </c>
      <c r="D2141" s="6">
        <v>750</v>
      </c>
      <c r="E2141" s="8">
        <v>0</v>
      </c>
      <c r="F2141" t="s">
        <v>8220</v>
      </c>
      <c r="G2141" t="s">
        <v>8223</v>
      </c>
      <c r="H2141" t="s">
        <v>8245</v>
      </c>
      <c r="I2141">
        <v>1427227905</v>
      </c>
      <c r="J2141">
        <v>1424639505</v>
      </c>
      <c r="K2141" t="b">
        <v>0</v>
      </c>
      <c r="L2141">
        <v>0</v>
      </c>
      <c r="M2141" t="b">
        <v>0</v>
      </c>
      <c r="N2141" t="s">
        <v>8270</v>
      </c>
      <c r="O2141" t="s">
        <v>8317</v>
      </c>
      <c r="P2141" t="s">
        <v>8318</v>
      </c>
      <c r="Q2141">
        <f t="shared" si="199"/>
        <v>0</v>
      </c>
      <c r="R2141">
        <f t="shared" si="198"/>
        <v>0</v>
      </c>
      <c r="S2141" s="12">
        <f t="shared" si="200"/>
        <v>42057.883159722223</v>
      </c>
      <c r="T2141" s="12">
        <f t="shared" si="201"/>
        <v>42087.841493055559</v>
      </c>
      <c r="U2141">
        <f t="shared" si="202"/>
        <v>2015</v>
      </c>
      <c r="V2141" s="18">
        <f t="shared" si="203"/>
        <v>29.958333333333332</v>
      </c>
    </row>
    <row r="2142" spans="1:22" ht="60" x14ac:dyDescent="0.25">
      <c r="A2142">
        <v>559</v>
      </c>
      <c r="B2142" s="3" t="s">
        <v>560</v>
      </c>
      <c r="C2142" s="3" t="s">
        <v>4669</v>
      </c>
      <c r="D2142" s="6">
        <v>240000</v>
      </c>
      <c r="E2142" s="8">
        <v>50</v>
      </c>
      <c r="F2142" t="s">
        <v>8220</v>
      </c>
      <c r="G2142" t="s">
        <v>8223</v>
      </c>
      <c r="H2142" t="s">
        <v>8245</v>
      </c>
      <c r="I2142">
        <v>1449989260</v>
      </c>
      <c r="J2142">
        <v>1447397260</v>
      </c>
      <c r="K2142" t="b">
        <v>0</v>
      </c>
      <c r="L2142">
        <v>1</v>
      </c>
      <c r="M2142" t="b">
        <v>0</v>
      </c>
      <c r="N2142" t="s">
        <v>8270</v>
      </c>
      <c r="O2142" t="s">
        <v>8317</v>
      </c>
      <c r="P2142" t="s">
        <v>8318</v>
      </c>
      <c r="Q2142">
        <f t="shared" si="199"/>
        <v>0</v>
      </c>
      <c r="R2142">
        <f t="shared" si="198"/>
        <v>50</v>
      </c>
      <c r="S2142" s="12">
        <f t="shared" si="200"/>
        <v>42321.283101851848</v>
      </c>
      <c r="T2142" s="12">
        <f t="shared" si="201"/>
        <v>42351.283101851848</v>
      </c>
      <c r="U2142">
        <f t="shared" si="202"/>
        <v>2015</v>
      </c>
      <c r="V2142" s="18">
        <f t="shared" si="203"/>
        <v>30</v>
      </c>
    </row>
    <row r="2143" spans="1:22" ht="45" x14ac:dyDescent="0.25">
      <c r="A2143">
        <v>560</v>
      </c>
      <c r="B2143" s="3" t="s">
        <v>561</v>
      </c>
      <c r="C2143" s="3" t="s">
        <v>4670</v>
      </c>
      <c r="D2143" s="6">
        <v>100000</v>
      </c>
      <c r="E2143" s="8">
        <v>12</v>
      </c>
      <c r="F2143" t="s">
        <v>8220</v>
      </c>
      <c r="G2143" t="s">
        <v>8228</v>
      </c>
      <c r="H2143" t="s">
        <v>8250</v>
      </c>
      <c r="I2143">
        <v>1418841045</v>
      </c>
      <c r="J2143">
        <v>1416249045</v>
      </c>
      <c r="K2143" t="b">
        <v>0</v>
      </c>
      <c r="L2143">
        <v>3</v>
      </c>
      <c r="M2143" t="b">
        <v>0</v>
      </c>
      <c r="N2143" t="s">
        <v>8270</v>
      </c>
      <c r="O2143" t="s">
        <v>8317</v>
      </c>
      <c r="P2143" t="s">
        <v>8318</v>
      </c>
      <c r="Q2143">
        <f t="shared" si="199"/>
        <v>0</v>
      </c>
      <c r="R2143">
        <f t="shared" si="198"/>
        <v>4</v>
      </c>
      <c r="S2143" s="12">
        <f t="shared" si="200"/>
        <v>41960.771354166667</v>
      </c>
      <c r="T2143" s="12">
        <f t="shared" si="201"/>
        <v>41990.771354166667</v>
      </c>
      <c r="U2143">
        <f t="shared" si="202"/>
        <v>2014</v>
      </c>
      <c r="V2143" s="18">
        <f t="shared" si="203"/>
        <v>30</v>
      </c>
    </row>
    <row r="2144" spans="1:22" ht="60" x14ac:dyDescent="0.25">
      <c r="A2144">
        <v>561</v>
      </c>
      <c r="B2144" s="3" t="s">
        <v>562</v>
      </c>
      <c r="C2144" s="3" t="s">
        <v>4671</v>
      </c>
      <c r="D2144" s="6">
        <v>15000</v>
      </c>
      <c r="E2144" s="8">
        <v>55</v>
      </c>
      <c r="F2144" t="s">
        <v>8220</v>
      </c>
      <c r="G2144" t="s">
        <v>8223</v>
      </c>
      <c r="H2144" t="s">
        <v>8245</v>
      </c>
      <c r="I2144">
        <v>1445874513</v>
      </c>
      <c r="J2144">
        <v>1442850513</v>
      </c>
      <c r="K2144" t="b">
        <v>0</v>
      </c>
      <c r="L2144">
        <v>2</v>
      </c>
      <c r="M2144" t="b">
        <v>0</v>
      </c>
      <c r="N2144" t="s">
        <v>8270</v>
      </c>
      <c r="O2144" t="s">
        <v>8317</v>
      </c>
      <c r="P2144" t="s">
        <v>8318</v>
      </c>
      <c r="Q2144">
        <f t="shared" si="199"/>
        <v>0</v>
      </c>
      <c r="R2144">
        <f t="shared" si="198"/>
        <v>27.5</v>
      </c>
      <c r="S2144" s="12">
        <f t="shared" si="200"/>
        <v>42268.658715277779</v>
      </c>
      <c r="T2144" s="12">
        <f t="shared" si="201"/>
        <v>42303.658715277779</v>
      </c>
      <c r="U2144">
        <f t="shared" si="202"/>
        <v>2015</v>
      </c>
      <c r="V2144" s="18">
        <f t="shared" si="203"/>
        <v>35</v>
      </c>
    </row>
    <row r="2145" spans="1:22" ht="60" x14ac:dyDescent="0.25">
      <c r="A2145">
        <v>562</v>
      </c>
      <c r="B2145" s="3" t="s">
        <v>563</v>
      </c>
      <c r="C2145" s="3" t="s">
        <v>4672</v>
      </c>
      <c r="D2145" s="6">
        <v>50000</v>
      </c>
      <c r="E2145" s="8">
        <v>0</v>
      </c>
      <c r="F2145" t="s">
        <v>8220</v>
      </c>
      <c r="G2145" t="s">
        <v>8232</v>
      </c>
      <c r="H2145" t="s">
        <v>8248</v>
      </c>
      <c r="I2145">
        <v>1482052815</v>
      </c>
      <c r="J2145">
        <v>1479460815</v>
      </c>
      <c r="K2145" t="b">
        <v>0</v>
      </c>
      <c r="L2145">
        <v>0</v>
      </c>
      <c r="M2145" t="b">
        <v>0</v>
      </c>
      <c r="N2145" t="s">
        <v>8270</v>
      </c>
      <c r="O2145" t="s">
        <v>8317</v>
      </c>
      <c r="P2145" t="s">
        <v>8318</v>
      </c>
      <c r="Q2145">
        <f t="shared" si="199"/>
        <v>0</v>
      </c>
      <c r="R2145">
        <f t="shared" si="198"/>
        <v>0</v>
      </c>
      <c r="S2145" s="12">
        <f t="shared" si="200"/>
        <v>42692.389062500006</v>
      </c>
      <c r="T2145" s="12">
        <f t="shared" si="201"/>
        <v>42722.389062500006</v>
      </c>
      <c r="U2145">
        <f t="shared" si="202"/>
        <v>2016</v>
      </c>
      <c r="V2145" s="18">
        <f t="shared" si="203"/>
        <v>30</v>
      </c>
    </row>
    <row r="2146" spans="1:22" ht="60" x14ac:dyDescent="0.25">
      <c r="A2146">
        <v>563</v>
      </c>
      <c r="B2146" s="3" t="s">
        <v>564</v>
      </c>
      <c r="C2146" s="3" t="s">
        <v>4673</v>
      </c>
      <c r="D2146" s="6">
        <v>75000</v>
      </c>
      <c r="E2146" s="8">
        <v>68</v>
      </c>
      <c r="F2146" t="s">
        <v>8220</v>
      </c>
      <c r="G2146" t="s">
        <v>8225</v>
      </c>
      <c r="H2146" t="s">
        <v>8247</v>
      </c>
      <c r="I2146">
        <v>1424137247</v>
      </c>
      <c r="J2146">
        <v>1421545247</v>
      </c>
      <c r="K2146" t="b">
        <v>0</v>
      </c>
      <c r="L2146">
        <v>2</v>
      </c>
      <c r="M2146" t="b">
        <v>0</v>
      </c>
      <c r="N2146" t="s">
        <v>8270</v>
      </c>
      <c r="O2146" t="s">
        <v>8317</v>
      </c>
      <c r="P2146" t="s">
        <v>8318</v>
      </c>
      <c r="Q2146">
        <f t="shared" si="199"/>
        <v>0</v>
      </c>
      <c r="R2146">
        <f t="shared" si="198"/>
        <v>34</v>
      </c>
      <c r="S2146" s="12">
        <f t="shared" si="200"/>
        <v>42022.069988425923</v>
      </c>
      <c r="T2146" s="12">
        <f t="shared" si="201"/>
        <v>42052.069988425923</v>
      </c>
      <c r="U2146">
        <f t="shared" si="202"/>
        <v>2015</v>
      </c>
      <c r="V2146" s="18">
        <f t="shared" si="203"/>
        <v>30</v>
      </c>
    </row>
    <row r="2147" spans="1:22" ht="60" x14ac:dyDescent="0.25">
      <c r="A2147">
        <v>564</v>
      </c>
      <c r="B2147" s="3" t="s">
        <v>565</v>
      </c>
      <c r="C2147" s="3" t="s">
        <v>4674</v>
      </c>
      <c r="D2147" s="6">
        <v>18000</v>
      </c>
      <c r="E2147" s="8">
        <v>1</v>
      </c>
      <c r="F2147" t="s">
        <v>8220</v>
      </c>
      <c r="G2147" t="s">
        <v>8229</v>
      </c>
      <c r="H2147" t="s">
        <v>8248</v>
      </c>
      <c r="I2147">
        <v>1457822275</v>
      </c>
      <c r="J2147">
        <v>1455230275</v>
      </c>
      <c r="K2147" t="b">
        <v>0</v>
      </c>
      <c r="L2147">
        <v>1</v>
      </c>
      <c r="M2147" t="b">
        <v>0</v>
      </c>
      <c r="N2147" t="s">
        <v>8270</v>
      </c>
      <c r="O2147" t="s">
        <v>8317</v>
      </c>
      <c r="P2147" t="s">
        <v>8318</v>
      </c>
      <c r="Q2147">
        <f t="shared" si="199"/>
        <v>0</v>
      </c>
      <c r="R2147">
        <f t="shared" si="198"/>
        <v>1</v>
      </c>
      <c r="S2147" s="12">
        <f t="shared" si="200"/>
        <v>42411.942997685182</v>
      </c>
      <c r="T2147" s="12">
        <f t="shared" si="201"/>
        <v>42441.942997685182</v>
      </c>
      <c r="U2147">
        <f t="shared" si="202"/>
        <v>2016</v>
      </c>
      <c r="V2147" s="18">
        <f t="shared" si="203"/>
        <v>30</v>
      </c>
    </row>
    <row r="2148" spans="1:22" ht="60" x14ac:dyDescent="0.25">
      <c r="A2148">
        <v>565</v>
      </c>
      <c r="B2148" s="3" t="s">
        <v>566</v>
      </c>
      <c r="C2148" s="3" t="s">
        <v>4675</v>
      </c>
      <c r="D2148" s="6">
        <v>25000</v>
      </c>
      <c r="E2148" s="8">
        <v>0</v>
      </c>
      <c r="F2148" t="s">
        <v>8220</v>
      </c>
      <c r="G2148" t="s">
        <v>8224</v>
      </c>
      <c r="H2148" t="s">
        <v>8246</v>
      </c>
      <c r="I2148">
        <v>1436554249</v>
      </c>
      <c r="J2148">
        <v>1433962249</v>
      </c>
      <c r="K2148" t="b">
        <v>0</v>
      </c>
      <c r="L2148">
        <v>0</v>
      </c>
      <c r="M2148" t="b">
        <v>0</v>
      </c>
      <c r="N2148" t="s">
        <v>8270</v>
      </c>
      <c r="O2148" t="s">
        <v>8317</v>
      </c>
      <c r="P2148" t="s">
        <v>8318</v>
      </c>
      <c r="Q2148">
        <f t="shared" si="199"/>
        <v>0</v>
      </c>
      <c r="R2148">
        <f t="shared" si="198"/>
        <v>0</v>
      </c>
      <c r="S2148" s="12">
        <f t="shared" si="200"/>
        <v>42165.785289351858</v>
      </c>
      <c r="T2148" s="12">
        <f t="shared" si="201"/>
        <v>42195.785289351858</v>
      </c>
      <c r="U2148">
        <f t="shared" si="202"/>
        <v>2015</v>
      </c>
      <c r="V2148" s="18">
        <f t="shared" si="203"/>
        <v>30</v>
      </c>
    </row>
    <row r="2149" spans="1:22" ht="60" x14ac:dyDescent="0.25">
      <c r="A2149">
        <v>566</v>
      </c>
      <c r="B2149" s="3" t="s">
        <v>567</v>
      </c>
      <c r="C2149" s="3" t="s">
        <v>4676</v>
      </c>
      <c r="D2149" s="6">
        <v>5000</v>
      </c>
      <c r="E2149" s="8">
        <v>1</v>
      </c>
      <c r="F2149" t="s">
        <v>8220</v>
      </c>
      <c r="G2149" t="s">
        <v>8223</v>
      </c>
      <c r="H2149" t="s">
        <v>8245</v>
      </c>
      <c r="I2149">
        <v>1468513533</v>
      </c>
      <c r="J2149">
        <v>1465921533</v>
      </c>
      <c r="K2149" t="b">
        <v>0</v>
      </c>
      <c r="L2149">
        <v>1</v>
      </c>
      <c r="M2149" t="b">
        <v>0</v>
      </c>
      <c r="N2149" t="s">
        <v>8270</v>
      </c>
      <c r="O2149" t="s">
        <v>8317</v>
      </c>
      <c r="P2149" t="s">
        <v>8318</v>
      </c>
      <c r="Q2149">
        <f t="shared" si="199"/>
        <v>0</v>
      </c>
      <c r="R2149">
        <f t="shared" si="198"/>
        <v>1</v>
      </c>
      <c r="S2149" s="12">
        <f t="shared" si="200"/>
        <v>42535.68440972222</v>
      </c>
      <c r="T2149" s="12">
        <f t="shared" si="201"/>
        <v>42565.68440972222</v>
      </c>
      <c r="U2149">
        <f t="shared" si="202"/>
        <v>2016</v>
      </c>
      <c r="V2149" s="18">
        <f t="shared" si="203"/>
        <v>30</v>
      </c>
    </row>
    <row r="2150" spans="1:22" ht="60" x14ac:dyDescent="0.25">
      <c r="A2150">
        <v>567</v>
      </c>
      <c r="B2150" s="3" t="s">
        <v>568</v>
      </c>
      <c r="C2150" s="3" t="s">
        <v>4677</v>
      </c>
      <c r="D2150" s="6">
        <v>10000</v>
      </c>
      <c r="E2150" s="8">
        <v>0</v>
      </c>
      <c r="F2150" t="s">
        <v>8220</v>
      </c>
      <c r="G2150" t="s">
        <v>8223</v>
      </c>
      <c r="H2150" t="s">
        <v>8245</v>
      </c>
      <c r="I2150">
        <v>1420143194</v>
      </c>
      <c r="J2150">
        <v>1417551194</v>
      </c>
      <c r="K2150" t="b">
        <v>0</v>
      </c>
      <c r="L2150">
        <v>0</v>
      </c>
      <c r="M2150" t="b">
        <v>0</v>
      </c>
      <c r="N2150" t="s">
        <v>8270</v>
      </c>
      <c r="O2150" t="s">
        <v>8317</v>
      </c>
      <c r="P2150" t="s">
        <v>8318</v>
      </c>
      <c r="Q2150">
        <f t="shared" si="199"/>
        <v>0</v>
      </c>
      <c r="R2150">
        <f t="shared" si="198"/>
        <v>0</v>
      </c>
      <c r="S2150" s="12">
        <f t="shared" si="200"/>
        <v>41975.842523148152</v>
      </c>
      <c r="T2150" s="12">
        <f t="shared" si="201"/>
        <v>42005.842523148152</v>
      </c>
      <c r="U2150">
        <f t="shared" si="202"/>
        <v>2014</v>
      </c>
      <c r="V2150" s="18">
        <f t="shared" si="203"/>
        <v>30</v>
      </c>
    </row>
    <row r="2151" spans="1:22" ht="75" x14ac:dyDescent="0.25">
      <c r="A2151">
        <v>568</v>
      </c>
      <c r="B2151" s="3" t="s">
        <v>569</v>
      </c>
      <c r="C2151" s="3" t="s">
        <v>4678</v>
      </c>
      <c r="D2151" s="6">
        <v>24500</v>
      </c>
      <c r="E2151" s="8">
        <v>245</v>
      </c>
      <c r="F2151" t="s">
        <v>8220</v>
      </c>
      <c r="G2151" t="s">
        <v>8227</v>
      </c>
      <c r="H2151" t="s">
        <v>8249</v>
      </c>
      <c r="I2151">
        <v>1452942000</v>
      </c>
      <c r="J2151">
        <v>1449785223</v>
      </c>
      <c r="K2151" t="b">
        <v>0</v>
      </c>
      <c r="L2151">
        <v>5</v>
      </c>
      <c r="M2151" t="b">
        <v>0</v>
      </c>
      <c r="N2151" t="s">
        <v>8270</v>
      </c>
      <c r="O2151" t="s">
        <v>8317</v>
      </c>
      <c r="P2151" t="s">
        <v>8318</v>
      </c>
      <c r="Q2151">
        <f t="shared" si="199"/>
        <v>1</v>
      </c>
      <c r="R2151">
        <f t="shared" si="198"/>
        <v>49</v>
      </c>
      <c r="S2151" s="12">
        <f t="shared" si="200"/>
        <v>42348.9215625</v>
      </c>
      <c r="T2151" s="12">
        <f t="shared" si="201"/>
        <v>42385.458333333328</v>
      </c>
      <c r="U2151">
        <f t="shared" si="202"/>
        <v>2015</v>
      </c>
      <c r="V2151" s="18">
        <f t="shared" si="203"/>
        <v>36.536770833333328</v>
      </c>
    </row>
    <row r="2152" spans="1:22" ht="45" x14ac:dyDescent="0.25">
      <c r="A2152">
        <v>569</v>
      </c>
      <c r="B2152" s="3" t="s">
        <v>570</v>
      </c>
      <c r="C2152" s="3" t="s">
        <v>4679</v>
      </c>
      <c r="D2152" s="6">
        <v>2500</v>
      </c>
      <c r="E2152" s="8">
        <v>20</v>
      </c>
      <c r="F2152" t="s">
        <v>8220</v>
      </c>
      <c r="G2152" t="s">
        <v>8228</v>
      </c>
      <c r="H2152" t="s">
        <v>8250</v>
      </c>
      <c r="I2152">
        <v>1451679612</v>
      </c>
      <c r="J2152">
        <v>1449087612</v>
      </c>
      <c r="K2152" t="b">
        <v>0</v>
      </c>
      <c r="L2152">
        <v>1</v>
      </c>
      <c r="M2152" t="b">
        <v>0</v>
      </c>
      <c r="N2152" t="s">
        <v>8270</v>
      </c>
      <c r="O2152" t="s">
        <v>8317</v>
      </c>
      <c r="P2152" t="s">
        <v>8318</v>
      </c>
      <c r="Q2152">
        <f t="shared" si="199"/>
        <v>1</v>
      </c>
      <c r="R2152">
        <f t="shared" si="198"/>
        <v>20</v>
      </c>
      <c r="S2152" s="12">
        <f t="shared" si="200"/>
        <v>42340.847361111111</v>
      </c>
      <c r="T2152" s="12">
        <f t="shared" si="201"/>
        <v>42370.847361111111</v>
      </c>
      <c r="U2152">
        <f t="shared" si="202"/>
        <v>2015</v>
      </c>
      <c r="V2152" s="18">
        <f t="shared" si="203"/>
        <v>30</v>
      </c>
    </row>
    <row r="2153" spans="1:22" ht="30" x14ac:dyDescent="0.25">
      <c r="A2153">
        <v>570</v>
      </c>
      <c r="B2153" s="3" t="s">
        <v>571</v>
      </c>
      <c r="C2153" s="3" t="s">
        <v>4680</v>
      </c>
      <c r="D2153" s="6">
        <v>85000</v>
      </c>
      <c r="E2153" s="8">
        <v>142</v>
      </c>
      <c r="F2153" t="s">
        <v>8220</v>
      </c>
      <c r="G2153" t="s">
        <v>8223</v>
      </c>
      <c r="H2153" t="s">
        <v>8245</v>
      </c>
      <c r="I2153">
        <v>1455822569</v>
      </c>
      <c r="J2153">
        <v>1453230569</v>
      </c>
      <c r="K2153" t="b">
        <v>0</v>
      </c>
      <c r="L2153">
        <v>1</v>
      </c>
      <c r="M2153" t="b">
        <v>0</v>
      </c>
      <c r="N2153" t="s">
        <v>8270</v>
      </c>
      <c r="O2153" t="s">
        <v>8317</v>
      </c>
      <c r="P2153" t="s">
        <v>8318</v>
      </c>
      <c r="Q2153">
        <f t="shared" si="199"/>
        <v>0</v>
      </c>
      <c r="R2153">
        <f t="shared" si="198"/>
        <v>142</v>
      </c>
      <c r="S2153" s="12">
        <f t="shared" si="200"/>
        <v>42388.798252314817</v>
      </c>
      <c r="T2153" s="12">
        <f t="shared" si="201"/>
        <v>42418.798252314817</v>
      </c>
      <c r="U2153">
        <f t="shared" si="202"/>
        <v>2016</v>
      </c>
      <c r="V2153" s="18">
        <f t="shared" si="203"/>
        <v>30</v>
      </c>
    </row>
    <row r="2154" spans="1:22" ht="60" x14ac:dyDescent="0.25">
      <c r="A2154">
        <v>571</v>
      </c>
      <c r="B2154" s="3" t="s">
        <v>572</v>
      </c>
      <c r="C2154" s="3" t="s">
        <v>4681</v>
      </c>
      <c r="D2154" s="6">
        <v>25000</v>
      </c>
      <c r="E2154" s="8">
        <v>106</v>
      </c>
      <c r="F2154" t="s">
        <v>8220</v>
      </c>
      <c r="G2154" t="s">
        <v>8223</v>
      </c>
      <c r="H2154" t="s">
        <v>8245</v>
      </c>
      <c r="I2154">
        <v>1437969540</v>
      </c>
      <c r="J2154">
        <v>1436297723</v>
      </c>
      <c r="K2154" t="b">
        <v>0</v>
      </c>
      <c r="L2154">
        <v>2</v>
      </c>
      <c r="M2154" t="b">
        <v>0</v>
      </c>
      <c r="N2154" t="s">
        <v>8270</v>
      </c>
      <c r="O2154" t="s">
        <v>8317</v>
      </c>
      <c r="P2154" t="s">
        <v>8318</v>
      </c>
      <c r="Q2154">
        <f t="shared" si="199"/>
        <v>0</v>
      </c>
      <c r="R2154">
        <f t="shared" si="198"/>
        <v>53</v>
      </c>
      <c r="S2154" s="12">
        <f t="shared" si="200"/>
        <v>42192.816238425927</v>
      </c>
      <c r="T2154" s="12">
        <f t="shared" si="201"/>
        <v>42212.165972222225</v>
      </c>
      <c r="U2154">
        <f t="shared" si="202"/>
        <v>2015</v>
      </c>
      <c r="V2154" s="18">
        <f t="shared" si="203"/>
        <v>19.349733796296295</v>
      </c>
    </row>
    <row r="2155" spans="1:22" ht="60" x14ac:dyDescent="0.25">
      <c r="A2155">
        <v>572</v>
      </c>
      <c r="B2155" s="3" t="s">
        <v>573</v>
      </c>
      <c r="C2155" s="3" t="s">
        <v>4682</v>
      </c>
      <c r="D2155" s="6">
        <v>2500</v>
      </c>
      <c r="E2155" s="8">
        <v>0</v>
      </c>
      <c r="F2155" t="s">
        <v>8220</v>
      </c>
      <c r="G2155" t="s">
        <v>8223</v>
      </c>
      <c r="H2155" t="s">
        <v>8245</v>
      </c>
      <c r="I2155">
        <v>1446660688</v>
      </c>
      <c r="J2155">
        <v>1444065088</v>
      </c>
      <c r="K2155" t="b">
        <v>0</v>
      </c>
      <c r="L2155">
        <v>0</v>
      </c>
      <c r="M2155" t="b">
        <v>0</v>
      </c>
      <c r="N2155" t="s">
        <v>8270</v>
      </c>
      <c r="O2155" t="s">
        <v>8317</v>
      </c>
      <c r="P2155" t="s">
        <v>8318</v>
      </c>
      <c r="Q2155">
        <f t="shared" si="199"/>
        <v>0</v>
      </c>
      <c r="R2155">
        <f t="shared" si="198"/>
        <v>0</v>
      </c>
      <c r="S2155" s="12">
        <f t="shared" si="200"/>
        <v>42282.71629629629</v>
      </c>
      <c r="T2155" s="12">
        <f t="shared" si="201"/>
        <v>42312.757962962962</v>
      </c>
      <c r="U2155">
        <f t="shared" si="202"/>
        <v>2015</v>
      </c>
      <c r="V2155" s="18">
        <f t="shared" si="203"/>
        <v>30.041666666666668</v>
      </c>
    </row>
    <row r="2156" spans="1:22" ht="60" x14ac:dyDescent="0.25">
      <c r="A2156">
        <v>573</v>
      </c>
      <c r="B2156" s="3" t="s">
        <v>574</v>
      </c>
      <c r="C2156" s="3" t="s">
        <v>4683</v>
      </c>
      <c r="D2156" s="6">
        <v>88888</v>
      </c>
      <c r="E2156" s="8">
        <v>346</v>
      </c>
      <c r="F2156" t="s">
        <v>8220</v>
      </c>
      <c r="G2156" t="s">
        <v>8223</v>
      </c>
      <c r="H2156" t="s">
        <v>8245</v>
      </c>
      <c r="I2156">
        <v>1421543520</v>
      </c>
      <c r="J2156">
        <v>1416445931</v>
      </c>
      <c r="K2156" t="b">
        <v>0</v>
      </c>
      <c r="L2156">
        <v>9</v>
      </c>
      <c r="M2156" t="b">
        <v>0</v>
      </c>
      <c r="N2156" t="s">
        <v>8270</v>
      </c>
      <c r="O2156" t="s">
        <v>8317</v>
      </c>
      <c r="P2156" t="s">
        <v>8318</v>
      </c>
      <c r="Q2156">
        <f t="shared" si="199"/>
        <v>0</v>
      </c>
      <c r="R2156">
        <f t="shared" si="198"/>
        <v>38.44</v>
      </c>
      <c r="S2156" s="12">
        <f t="shared" si="200"/>
        <v>41963.050127314811</v>
      </c>
      <c r="T2156" s="12">
        <f t="shared" si="201"/>
        <v>42022.05</v>
      </c>
      <c r="U2156">
        <f t="shared" si="202"/>
        <v>2014</v>
      </c>
      <c r="V2156" s="18">
        <f t="shared" si="203"/>
        <v>58.999872685185181</v>
      </c>
    </row>
    <row r="2157" spans="1:22" ht="60" x14ac:dyDescent="0.25">
      <c r="A2157">
        <v>574</v>
      </c>
      <c r="B2157" s="3" t="s">
        <v>575</v>
      </c>
      <c r="C2157" s="3" t="s">
        <v>4684</v>
      </c>
      <c r="D2157" s="6">
        <v>11180</v>
      </c>
      <c r="E2157" s="8">
        <v>80</v>
      </c>
      <c r="F2157" t="s">
        <v>8220</v>
      </c>
      <c r="G2157" t="s">
        <v>8224</v>
      </c>
      <c r="H2157" t="s">
        <v>8246</v>
      </c>
      <c r="I2157">
        <v>1476873507</v>
      </c>
      <c r="J2157">
        <v>1474281507</v>
      </c>
      <c r="K2157" t="b">
        <v>0</v>
      </c>
      <c r="L2157">
        <v>4</v>
      </c>
      <c r="M2157" t="b">
        <v>0</v>
      </c>
      <c r="N2157" t="s">
        <v>8270</v>
      </c>
      <c r="O2157" t="s">
        <v>8317</v>
      </c>
      <c r="P2157" t="s">
        <v>8318</v>
      </c>
      <c r="Q2157">
        <f t="shared" si="199"/>
        <v>1</v>
      </c>
      <c r="R2157">
        <f t="shared" si="198"/>
        <v>20</v>
      </c>
      <c r="S2157" s="12">
        <f t="shared" si="200"/>
        <v>42632.443368055552</v>
      </c>
      <c r="T2157" s="12">
        <f t="shared" si="201"/>
        <v>42662.443368055552</v>
      </c>
      <c r="U2157">
        <f t="shared" si="202"/>
        <v>2016</v>
      </c>
      <c r="V2157" s="18">
        <f t="shared" si="203"/>
        <v>30</v>
      </c>
    </row>
    <row r="2158" spans="1:22" ht="60" x14ac:dyDescent="0.25">
      <c r="A2158">
        <v>575</v>
      </c>
      <c r="B2158" s="3" t="s">
        <v>576</v>
      </c>
      <c r="C2158" s="3" t="s">
        <v>4685</v>
      </c>
      <c r="D2158" s="6">
        <v>60000</v>
      </c>
      <c r="E2158" s="8">
        <v>259</v>
      </c>
      <c r="F2158" t="s">
        <v>8220</v>
      </c>
      <c r="G2158" t="s">
        <v>8235</v>
      </c>
      <c r="H2158" t="s">
        <v>8248</v>
      </c>
      <c r="I2158">
        <v>1434213443</v>
      </c>
      <c r="J2158">
        <v>1431621443</v>
      </c>
      <c r="K2158" t="b">
        <v>0</v>
      </c>
      <c r="L2158">
        <v>4</v>
      </c>
      <c r="M2158" t="b">
        <v>0</v>
      </c>
      <c r="N2158" t="s">
        <v>8270</v>
      </c>
      <c r="O2158" t="s">
        <v>8317</v>
      </c>
      <c r="P2158" t="s">
        <v>8318</v>
      </c>
      <c r="Q2158">
        <f t="shared" si="199"/>
        <v>0</v>
      </c>
      <c r="R2158">
        <f t="shared" si="198"/>
        <v>64.75</v>
      </c>
      <c r="S2158" s="12">
        <f t="shared" si="200"/>
        <v>42138.692627314813</v>
      </c>
      <c r="T2158" s="12">
        <f t="shared" si="201"/>
        <v>42168.692627314813</v>
      </c>
      <c r="U2158">
        <f t="shared" si="202"/>
        <v>2015</v>
      </c>
      <c r="V2158" s="18">
        <f t="shared" si="203"/>
        <v>30</v>
      </c>
    </row>
    <row r="2159" spans="1:22" ht="45" x14ac:dyDescent="0.25">
      <c r="A2159">
        <v>576</v>
      </c>
      <c r="B2159" s="3" t="s">
        <v>577</v>
      </c>
      <c r="C2159" s="3" t="s">
        <v>4686</v>
      </c>
      <c r="D2159" s="6">
        <v>80000</v>
      </c>
      <c r="E2159" s="8">
        <v>1</v>
      </c>
      <c r="F2159" t="s">
        <v>8220</v>
      </c>
      <c r="G2159" t="s">
        <v>8223</v>
      </c>
      <c r="H2159" t="s">
        <v>8245</v>
      </c>
      <c r="I2159">
        <v>1427537952</v>
      </c>
      <c r="J2159">
        <v>1422357552</v>
      </c>
      <c r="K2159" t="b">
        <v>0</v>
      </c>
      <c r="L2159">
        <v>1</v>
      </c>
      <c r="M2159" t="b">
        <v>0</v>
      </c>
      <c r="N2159" t="s">
        <v>8270</v>
      </c>
      <c r="O2159" t="s">
        <v>8317</v>
      </c>
      <c r="P2159" t="s">
        <v>8318</v>
      </c>
      <c r="Q2159">
        <f t="shared" si="199"/>
        <v>0</v>
      </c>
      <c r="R2159">
        <f t="shared" si="198"/>
        <v>1</v>
      </c>
      <c r="S2159" s="12">
        <f t="shared" si="200"/>
        <v>42031.471666666665</v>
      </c>
      <c r="T2159" s="12">
        <f t="shared" si="201"/>
        <v>42091.43</v>
      </c>
      <c r="U2159">
        <f t="shared" si="202"/>
        <v>2015</v>
      </c>
      <c r="V2159" s="18">
        <f t="shared" si="203"/>
        <v>59.958333333333336</v>
      </c>
    </row>
    <row r="2160" spans="1:22" ht="60" x14ac:dyDescent="0.25">
      <c r="A2160">
        <v>577</v>
      </c>
      <c r="B2160" s="3" t="s">
        <v>578</v>
      </c>
      <c r="C2160" s="3" t="s">
        <v>4687</v>
      </c>
      <c r="D2160" s="6">
        <v>5000</v>
      </c>
      <c r="E2160" s="8">
        <v>10</v>
      </c>
      <c r="F2160" t="s">
        <v>8220</v>
      </c>
      <c r="G2160" t="s">
        <v>8223</v>
      </c>
      <c r="H2160" t="s">
        <v>8245</v>
      </c>
      <c r="I2160">
        <v>1463753302</v>
      </c>
      <c r="J2160">
        <v>1458569302</v>
      </c>
      <c r="K2160" t="b">
        <v>0</v>
      </c>
      <c r="L2160">
        <v>1</v>
      </c>
      <c r="M2160" t="b">
        <v>0</v>
      </c>
      <c r="N2160" t="s">
        <v>8270</v>
      </c>
      <c r="O2160" t="s">
        <v>8317</v>
      </c>
      <c r="P2160" t="s">
        <v>8318</v>
      </c>
      <c r="Q2160">
        <f t="shared" si="199"/>
        <v>0</v>
      </c>
      <c r="R2160">
        <f t="shared" si="198"/>
        <v>10</v>
      </c>
      <c r="S2160" s="12">
        <f t="shared" si="200"/>
        <v>42450.589143518519</v>
      </c>
      <c r="T2160" s="12">
        <f t="shared" si="201"/>
        <v>42510.589143518519</v>
      </c>
      <c r="U2160">
        <f t="shared" si="202"/>
        <v>2016</v>
      </c>
      <c r="V2160" s="18">
        <f t="shared" si="203"/>
        <v>60</v>
      </c>
    </row>
    <row r="2161" spans="1:22" ht="30" x14ac:dyDescent="0.25">
      <c r="A2161">
        <v>578</v>
      </c>
      <c r="B2161" s="3" t="s">
        <v>579</v>
      </c>
      <c r="C2161" s="3" t="s">
        <v>4688</v>
      </c>
      <c r="D2161" s="6">
        <v>125000</v>
      </c>
      <c r="E2161" s="8">
        <v>14</v>
      </c>
      <c r="F2161" t="s">
        <v>8220</v>
      </c>
      <c r="G2161" t="s">
        <v>8224</v>
      </c>
      <c r="H2161" t="s">
        <v>8246</v>
      </c>
      <c r="I2161">
        <v>1441633993</v>
      </c>
      <c r="J2161">
        <v>1439560393</v>
      </c>
      <c r="K2161" t="b">
        <v>0</v>
      </c>
      <c r="L2161">
        <v>7</v>
      </c>
      <c r="M2161" t="b">
        <v>0</v>
      </c>
      <c r="N2161" t="s">
        <v>8270</v>
      </c>
      <c r="O2161" t="s">
        <v>8317</v>
      </c>
      <c r="P2161" t="s">
        <v>8318</v>
      </c>
      <c r="Q2161">
        <f t="shared" si="199"/>
        <v>0</v>
      </c>
      <c r="R2161">
        <f t="shared" si="198"/>
        <v>2</v>
      </c>
      <c r="S2161" s="12">
        <f t="shared" si="200"/>
        <v>42230.578622685185</v>
      </c>
      <c r="T2161" s="12">
        <f t="shared" si="201"/>
        <v>42254.578622685185</v>
      </c>
      <c r="U2161">
        <f t="shared" si="202"/>
        <v>2015</v>
      </c>
      <c r="V2161" s="18">
        <f t="shared" si="203"/>
        <v>24</v>
      </c>
    </row>
    <row r="2162" spans="1:22" ht="45" x14ac:dyDescent="0.25">
      <c r="A2162">
        <v>579</v>
      </c>
      <c r="B2162" s="3" t="s">
        <v>580</v>
      </c>
      <c r="C2162" s="3" t="s">
        <v>4689</v>
      </c>
      <c r="D2162" s="6">
        <v>12000</v>
      </c>
      <c r="E2162" s="8">
        <v>175</v>
      </c>
      <c r="F2162" t="s">
        <v>8220</v>
      </c>
      <c r="G2162" t="s">
        <v>8223</v>
      </c>
      <c r="H2162" t="s">
        <v>8245</v>
      </c>
      <c r="I2162">
        <v>1419539223</v>
      </c>
      <c r="J2162">
        <v>1416947223</v>
      </c>
      <c r="K2162" t="b">
        <v>0</v>
      </c>
      <c r="L2162">
        <v>5</v>
      </c>
      <c r="M2162" t="b">
        <v>0</v>
      </c>
      <c r="N2162" t="s">
        <v>8270</v>
      </c>
      <c r="O2162" t="s">
        <v>8317</v>
      </c>
      <c r="P2162" t="s">
        <v>8318</v>
      </c>
      <c r="Q2162">
        <f t="shared" si="199"/>
        <v>1</v>
      </c>
      <c r="R2162">
        <f t="shared" si="198"/>
        <v>35</v>
      </c>
      <c r="S2162" s="12">
        <f t="shared" si="200"/>
        <v>41968.852118055554</v>
      </c>
      <c r="T2162" s="12">
        <f t="shared" si="201"/>
        <v>41998.852118055554</v>
      </c>
      <c r="U2162">
        <f t="shared" si="202"/>
        <v>2014</v>
      </c>
      <c r="V2162" s="18">
        <f t="shared" si="203"/>
        <v>30</v>
      </c>
    </row>
    <row r="2163" spans="1:22" ht="60" x14ac:dyDescent="0.25">
      <c r="A2163">
        <v>580</v>
      </c>
      <c r="B2163" s="3" t="s">
        <v>581</v>
      </c>
      <c r="C2163" s="3" t="s">
        <v>4690</v>
      </c>
      <c r="D2163" s="6">
        <v>3000</v>
      </c>
      <c r="E2163" s="8">
        <v>1</v>
      </c>
      <c r="F2163" t="s">
        <v>8220</v>
      </c>
      <c r="G2163" t="s">
        <v>8223</v>
      </c>
      <c r="H2163" t="s">
        <v>8245</v>
      </c>
      <c r="I2163">
        <v>1474580867</v>
      </c>
      <c r="J2163">
        <v>1471988867</v>
      </c>
      <c r="K2163" t="b">
        <v>0</v>
      </c>
      <c r="L2163">
        <v>1</v>
      </c>
      <c r="M2163" t="b">
        <v>0</v>
      </c>
      <c r="N2163" t="s">
        <v>8270</v>
      </c>
      <c r="O2163" t="s">
        <v>8317</v>
      </c>
      <c r="P2163" t="s">
        <v>8318</v>
      </c>
      <c r="Q2163">
        <f t="shared" si="199"/>
        <v>0</v>
      </c>
      <c r="R2163">
        <f t="shared" si="198"/>
        <v>1</v>
      </c>
      <c r="S2163" s="12">
        <f t="shared" si="200"/>
        <v>42605.908182870371</v>
      </c>
      <c r="T2163" s="12">
        <f t="shared" si="201"/>
        <v>42635.908182870371</v>
      </c>
      <c r="U2163">
        <f t="shared" si="202"/>
        <v>2016</v>
      </c>
      <c r="V2163" s="18">
        <f t="shared" si="203"/>
        <v>30</v>
      </c>
    </row>
    <row r="2164" spans="1:22" ht="60" x14ac:dyDescent="0.25">
      <c r="A2164">
        <v>581</v>
      </c>
      <c r="B2164" s="3" t="s">
        <v>582</v>
      </c>
      <c r="C2164" s="3" t="s">
        <v>4691</v>
      </c>
      <c r="D2164" s="6">
        <v>400</v>
      </c>
      <c r="E2164" s="8">
        <v>0</v>
      </c>
      <c r="F2164" t="s">
        <v>8220</v>
      </c>
      <c r="G2164" t="s">
        <v>8223</v>
      </c>
      <c r="H2164" t="s">
        <v>8245</v>
      </c>
      <c r="I2164">
        <v>1438474704</v>
      </c>
      <c r="J2164">
        <v>1435882704</v>
      </c>
      <c r="K2164" t="b">
        <v>0</v>
      </c>
      <c r="L2164">
        <v>0</v>
      </c>
      <c r="M2164" t="b">
        <v>0</v>
      </c>
      <c r="N2164" t="s">
        <v>8270</v>
      </c>
      <c r="O2164" t="s">
        <v>8317</v>
      </c>
      <c r="P2164" t="s">
        <v>8318</v>
      </c>
      <c r="Q2164">
        <f t="shared" si="199"/>
        <v>0</v>
      </c>
      <c r="R2164">
        <f t="shared" si="198"/>
        <v>0</v>
      </c>
      <c r="S2164" s="12">
        <f t="shared" si="200"/>
        <v>42188.012777777782</v>
      </c>
      <c r="T2164" s="12">
        <f t="shared" si="201"/>
        <v>42218.012777777782</v>
      </c>
      <c r="U2164">
        <f t="shared" si="202"/>
        <v>2015</v>
      </c>
      <c r="V2164" s="18">
        <f t="shared" si="203"/>
        <v>30</v>
      </c>
    </row>
    <row r="2165" spans="1:22" ht="60" x14ac:dyDescent="0.25">
      <c r="A2165">
        <v>582</v>
      </c>
      <c r="B2165" s="3" t="s">
        <v>583</v>
      </c>
      <c r="C2165" s="3" t="s">
        <v>4692</v>
      </c>
      <c r="D2165" s="6">
        <v>100000</v>
      </c>
      <c r="E2165" s="8">
        <v>0</v>
      </c>
      <c r="F2165" t="s">
        <v>8220</v>
      </c>
      <c r="G2165" t="s">
        <v>8223</v>
      </c>
      <c r="H2165" t="s">
        <v>8245</v>
      </c>
      <c r="I2165">
        <v>1426442400</v>
      </c>
      <c r="J2165">
        <v>1424454319</v>
      </c>
      <c r="K2165" t="b">
        <v>0</v>
      </c>
      <c r="L2165">
        <v>0</v>
      </c>
      <c r="M2165" t="b">
        <v>0</v>
      </c>
      <c r="N2165" t="s">
        <v>8270</v>
      </c>
      <c r="O2165" t="s">
        <v>8317</v>
      </c>
      <c r="P2165" t="s">
        <v>8318</v>
      </c>
      <c r="Q2165">
        <f t="shared" si="199"/>
        <v>0</v>
      </c>
      <c r="R2165">
        <f t="shared" si="198"/>
        <v>0</v>
      </c>
      <c r="S2165" s="12">
        <f t="shared" si="200"/>
        <v>42055.739803240736</v>
      </c>
      <c r="T2165" s="12">
        <f t="shared" si="201"/>
        <v>42078.75</v>
      </c>
      <c r="U2165">
        <f t="shared" si="202"/>
        <v>2015</v>
      </c>
      <c r="V2165" s="18">
        <f t="shared" si="203"/>
        <v>23.010196759259259</v>
      </c>
    </row>
    <row r="2166" spans="1:22" ht="45" x14ac:dyDescent="0.25">
      <c r="A2166">
        <v>583</v>
      </c>
      <c r="B2166" s="3" t="s">
        <v>584</v>
      </c>
      <c r="C2166" s="3" t="s">
        <v>4693</v>
      </c>
      <c r="D2166" s="6">
        <v>9000</v>
      </c>
      <c r="E2166" s="8">
        <v>1</v>
      </c>
      <c r="F2166" t="s">
        <v>8220</v>
      </c>
      <c r="G2166" t="s">
        <v>8223</v>
      </c>
      <c r="H2166" t="s">
        <v>8245</v>
      </c>
      <c r="I2166">
        <v>1426800687</v>
      </c>
      <c r="J2166">
        <v>1424212287</v>
      </c>
      <c r="K2166" t="b">
        <v>0</v>
      </c>
      <c r="L2166">
        <v>1</v>
      </c>
      <c r="M2166" t="b">
        <v>0</v>
      </c>
      <c r="N2166" t="s">
        <v>8270</v>
      </c>
      <c r="O2166" t="s">
        <v>8317</v>
      </c>
      <c r="P2166" t="s">
        <v>8318</v>
      </c>
      <c r="Q2166">
        <f t="shared" si="199"/>
        <v>0</v>
      </c>
      <c r="R2166">
        <f t="shared" si="198"/>
        <v>1</v>
      </c>
      <c r="S2166" s="12">
        <f t="shared" si="200"/>
        <v>42052.93850694444</v>
      </c>
      <c r="T2166" s="12">
        <f t="shared" si="201"/>
        <v>42082.896840277783</v>
      </c>
      <c r="U2166">
        <f t="shared" si="202"/>
        <v>2015</v>
      </c>
      <c r="V2166" s="18">
        <f t="shared" si="203"/>
        <v>29.958333333333332</v>
      </c>
    </row>
    <row r="2167" spans="1:22" ht="45" x14ac:dyDescent="0.25">
      <c r="A2167">
        <v>584</v>
      </c>
      <c r="B2167" s="3" t="s">
        <v>585</v>
      </c>
      <c r="C2167" s="3" t="s">
        <v>4694</v>
      </c>
      <c r="D2167" s="6">
        <v>1000</v>
      </c>
      <c r="E2167" s="8">
        <v>10</v>
      </c>
      <c r="F2167" t="s">
        <v>8220</v>
      </c>
      <c r="G2167" t="s">
        <v>8223</v>
      </c>
      <c r="H2167" t="s">
        <v>8245</v>
      </c>
      <c r="I2167">
        <v>1426522316</v>
      </c>
      <c r="J2167">
        <v>1423933916</v>
      </c>
      <c r="K2167" t="b">
        <v>0</v>
      </c>
      <c r="L2167">
        <v>2</v>
      </c>
      <c r="M2167" t="b">
        <v>0</v>
      </c>
      <c r="N2167" t="s">
        <v>8270</v>
      </c>
      <c r="O2167" t="s">
        <v>8317</v>
      </c>
      <c r="P2167" t="s">
        <v>8318</v>
      </c>
      <c r="Q2167">
        <f t="shared" si="199"/>
        <v>1</v>
      </c>
      <c r="R2167">
        <f t="shared" si="198"/>
        <v>5</v>
      </c>
      <c r="S2167" s="12">
        <f t="shared" si="200"/>
        <v>42049.716620370367</v>
      </c>
      <c r="T2167" s="12">
        <f t="shared" si="201"/>
        <v>42079.674953703703</v>
      </c>
      <c r="U2167">
        <f t="shared" si="202"/>
        <v>2015</v>
      </c>
      <c r="V2167" s="18">
        <f t="shared" si="203"/>
        <v>29.958333333333332</v>
      </c>
    </row>
    <row r="2168" spans="1:22" ht="45" x14ac:dyDescent="0.25">
      <c r="A2168">
        <v>585</v>
      </c>
      <c r="B2168" s="3" t="s">
        <v>586</v>
      </c>
      <c r="C2168" s="3" t="s">
        <v>4695</v>
      </c>
      <c r="D2168" s="6">
        <v>9000</v>
      </c>
      <c r="E2168" s="8">
        <v>0</v>
      </c>
      <c r="F2168" t="s">
        <v>8220</v>
      </c>
      <c r="G2168" t="s">
        <v>8224</v>
      </c>
      <c r="H2168" t="s">
        <v>8246</v>
      </c>
      <c r="I2168">
        <v>1448928000</v>
      </c>
      <c r="J2168">
        <v>1444123377</v>
      </c>
      <c r="K2168" t="b">
        <v>0</v>
      </c>
      <c r="L2168">
        <v>0</v>
      </c>
      <c r="M2168" t="b">
        <v>0</v>
      </c>
      <c r="N2168" t="s">
        <v>8270</v>
      </c>
      <c r="O2168" t="s">
        <v>8317</v>
      </c>
      <c r="P2168" t="s">
        <v>8318</v>
      </c>
      <c r="Q2168">
        <f t="shared" si="199"/>
        <v>0</v>
      </c>
      <c r="R2168">
        <f t="shared" si="198"/>
        <v>0</v>
      </c>
      <c r="S2168" s="12">
        <f t="shared" si="200"/>
        <v>42283.3909375</v>
      </c>
      <c r="T2168" s="12">
        <f t="shared" si="201"/>
        <v>42339</v>
      </c>
      <c r="U2168">
        <f t="shared" si="202"/>
        <v>2015</v>
      </c>
      <c r="V2168" s="18">
        <f t="shared" si="203"/>
        <v>55.6090625</v>
      </c>
    </row>
    <row r="2169" spans="1:22" ht="45" x14ac:dyDescent="0.25">
      <c r="A2169">
        <v>586</v>
      </c>
      <c r="B2169" s="3" t="s">
        <v>587</v>
      </c>
      <c r="C2169" s="3" t="s">
        <v>4696</v>
      </c>
      <c r="D2169" s="6">
        <v>10000</v>
      </c>
      <c r="E2169" s="8">
        <v>56</v>
      </c>
      <c r="F2169" t="s">
        <v>8220</v>
      </c>
      <c r="G2169" t="s">
        <v>8223</v>
      </c>
      <c r="H2169" t="s">
        <v>8245</v>
      </c>
      <c r="I2169">
        <v>1424032207</v>
      </c>
      <c r="J2169">
        <v>1421440207</v>
      </c>
      <c r="K2169" t="b">
        <v>0</v>
      </c>
      <c r="L2169">
        <v>4</v>
      </c>
      <c r="M2169" t="b">
        <v>0</v>
      </c>
      <c r="N2169" t="s">
        <v>8270</v>
      </c>
      <c r="O2169" t="s">
        <v>8317</v>
      </c>
      <c r="P2169" t="s">
        <v>8318</v>
      </c>
      <c r="Q2169">
        <f t="shared" si="199"/>
        <v>1</v>
      </c>
      <c r="R2169">
        <f t="shared" si="198"/>
        <v>14</v>
      </c>
      <c r="S2169" s="12">
        <f t="shared" si="200"/>
        <v>42020.854247685187</v>
      </c>
      <c r="T2169" s="12">
        <f t="shared" si="201"/>
        <v>42050.854247685187</v>
      </c>
      <c r="U2169">
        <f t="shared" si="202"/>
        <v>2015</v>
      </c>
      <c r="V2169" s="18">
        <f t="shared" si="203"/>
        <v>30</v>
      </c>
    </row>
    <row r="2170" spans="1:22" ht="75" x14ac:dyDescent="0.25">
      <c r="A2170">
        <v>587</v>
      </c>
      <c r="B2170" s="3" t="s">
        <v>588</v>
      </c>
      <c r="C2170" s="3" t="s">
        <v>4697</v>
      </c>
      <c r="D2170" s="6">
        <v>30000</v>
      </c>
      <c r="E2170" s="8">
        <v>2725</v>
      </c>
      <c r="F2170" t="s">
        <v>8220</v>
      </c>
      <c r="G2170" t="s">
        <v>8228</v>
      </c>
      <c r="H2170" t="s">
        <v>8250</v>
      </c>
      <c r="I2170">
        <v>1429207833</v>
      </c>
      <c r="J2170">
        <v>1426615833</v>
      </c>
      <c r="K2170" t="b">
        <v>0</v>
      </c>
      <c r="L2170">
        <v>7</v>
      </c>
      <c r="M2170" t="b">
        <v>0</v>
      </c>
      <c r="N2170" t="s">
        <v>8270</v>
      </c>
      <c r="O2170" t="s">
        <v>8317</v>
      </c>
      <c r="P2170" t="s">
        <v>8318</v>
      </c>
      <c r="Q2170">
        <f t="shared" si="199"/>
        <v>9</v>
      </c>
      <c r="R2170">
        <f t="shared" si="198"/>
        <v>389.29</v>
      </c>
      <c r="S2170" s="12">
        <f t="shared" si="200"/>
        <v>42080.757326388892</v>
      </c>
      <c r="T2170" s="12">
        <f t="shared" si="201"/>
        <v>42110.757326388892</v>
      </c>
      <c r="U2170">
        <f t="shared" si="202"/>
        <v>2015</v>
      </c>
      <c r="V2170" s="18">
        <f t="shared" si="203"/>
        <v>30</v>
      </c>
    </row>
    <row r="2171" spans="1:22" ht="60" x14ac:dyDescent="0.25">
      <c r="A2171">
        <v>588</v>
      </c>
      <c r="B2171" s="3" t="s">
        <v>589</v>
      </c>
      <c r="C2171" s="3" t="s">
        <v>4698</v>
      </c>
      <c r="D2171" s="6">
        <v>9000</v>
      </c>
      <c r="E2171" s="8">
        <v>301</v>
      </c>
      <c r="F2171" t="s">
        <v>8220</v>
      </c>
      <c r="G2171" t="s">
        <v>8236</v>
      </c>
      <c r="H2171" t="s">
        <v>8248</v>
      </c>
      <c r="I2171">
        <v>1479410886</v>
      </c>
      <c r="J2171">
        <v>1474223286</v>
      </c>
      <c r="K2171" t="b">
        <v>0</v>
      </c>
      <c r="L2171">
        <v>2</v>
      </c>
      <c r="M2171" t="b">
        <v>0</v>
      </c>
      <c r="N2171" t="s">
        <v>8270</v>
      </c>
      <c r="O2171" t="s">
        <v>8317</v>
      </c>
      <c r="P2171" t="s">
        <v>8318</v>
      </c>
      <c r="Q2171">
        <f t="shared" si="199"/>
        <v>3</v>
      </c>
      <c r="R2171">
        <f t="shared" si="198"/>
        <v>150.5</v>
      </c>
      <c r="S2171" s="12">
        <f t="shared" si="200"/>
        <v>42631.769513888896</v>
      </c>
      <c r="T2171" s="12">
        <f t="shared" si="201"/>
        <v>42691.811180555553</v>
      </c>
      <c r="U2171">
        <f t="shared" si="202"/>
        <v>2016</v>
      </c>
      <c r="V2171" s="18">
        <f t="shared" si="203"/>
        <v>60.041666666666664</v>
      </c>
    </row>
    <row r="2172" spans="1:22" x14ac:dyDescent="0.25">
      <c r="A2172">
        <v>589</v>
      </c>
      <c r="B2172" s="3" t="s">
        <v>590</v>
      </c>
      <c r="C2172" s="3" t="s">
        <v>4699</v>
      </c>
      <c r="D2172" s="6">
        <v>7500</v>
      </c>
      <c r="E2172" s="8">
        <v>1</v>
      </c>
      <c r="F2172" t="s">
        <v>8220</v>
      </c>
      <c r="G2172" t="s">
        <v>8223</v>
      </c>
      <c r="H2172" t="s">
        <v>8245</v>
      </c>
      <c r="I2172">
        <v>1436366699</v>
      </c>
      <c r="J2172">
        <v>1435070699</v>
      </c>
      <c r="K2172" t="b">
        <v>0</v>
      </c>
      <c r="L2172">
        <v>1</v>
      </c>
      <c r="M2172" t="b">
        <v>0</v>
      </c>
      <c r="N2172" t="s">
        <v>8270</v>
      </c>
      <c r="O2172" t="s">
        <v>8317</v>
      </c>
      <c r="P2172" t="s">
        <v>8318</v>
      </c>
      <c r="Q2172">
        <f t="shared" si="199"/>
        <v>0</v>
      </c>
      <c r="R2172">
        <f t="shared" si="198"/>
        <v>1</v>
      </c>
      <c r="S2172" s="12">
        <f t="shared" si="200"/>
        <v>42178.614571759259</v>
      </c>
      <c r="T2172" s="12">
        <f t="shared" si="201"/>
        <v>42193.614571759259</v>
      </c>
      <c r="U2172">
        <f t="shared" si="202"/>
        <v>2015</v>
      </c>
      <c r="V2172" s="18">
        <f t="shared" si="203"/>
        <v>15</v>
      </c>
    </row>
    <row r="2173" spans="1:22" ht="60" x14ac:dyDescent="0.25">
      <c r="A2173">
        <v>590</v>
      </c>
      <c r="B2173" s="3" t="s">
        <v>591</v>
      </c>
      <c r="C2173" s="3" t="s">
        <v>4700</v>
      </c>
      <c r="D2173" s="6">
        <v>5000</v>
      </c>
      <c r="E2173" s="8">
        <v>223</v>
      </c>
      <c r="F2173" t="s">
        <v>8220</v>
      </c>
      <c r="G2173" t="s">
        <v>8224</v>
      </c>
      <c r="H2173" t="s">
        <v>8246</v>
      </c>
      <c r="I2173">
        <v>1454936460</v>
      </c>
      <c r="J2173">
        <v>1452259131</v>
      </c>
      <c r="K2173" t="b">
        <v>0</v>
      </c>
      <c r="L2173">
        <v>9</v>
      </c>
      <c r="M2173" t="b">
        <v>0</v>
      </c>
      <c r="N2173" t="s">
        <v>8270</v>
      </c>
      <c r="O2173" t="s">
        <v>8317</v>
      </c>
      <c r="P2173" t="s">
        <v>8318</v>
      </c>
      <c r="Q2173">
        <f t="shared" si="199"/>
        <v>4</v>
      </c>
      <c r="R2173">
        <f t="shared" si="198"/>
        <v>24.78</v>
      </c>
      <c r="S2173" s="12">
        <f t="shared" si="200"/>
        <v>42377.554756944446</v>
      </c>
      <c r="T2173" s="12">
        <f t="shared" si="201"/>
        <v>42408.542361111111</v>
      </c>
      <c r="U2173">
        <f t="shared" si="202"/>
        <v>2016</v>
      </c>
      <c r="V2173" s="18">
        <f t="shared" si="203"/>
        <v>30.987604166666667</v>
      </c>
    </row>
    <row r="2174" spans="1:22" ht="45" x14ac:dyDescent="0.25">
      <c r="A2174">
        <v>591</v>
      </c>
      <c r="B2174" s="3" t="s">
        <v>592</v>
      </c>
      <c r="C2174" s="3" t="s">
        <v>4701</v>
      </c>
      <c r="D2174" s="6">
        <v>100000</v>
      </c>
      <c r="E2174" s="8">
        <v>61</v>
      </c>
      <c r="F2174" t="s">
        <v>8220</v>
      </c>
      <c r="G2174" t="s">
        <v>8223</v>
      </c>
      <c r="H2174" t="s">
        <v>8245</v>
      </c>
      <c r="I2174">
        <v>1437570130</v>
      </c>
      <c r="J2174">
        <v>1434978130</v>
      </c>
      <c r="K2174" t="b">
        <v>0</v>
      </c>
      <c r="L2174">
        <v>2</v>
      </c>
      <c r="M2174" t="b">
        <v>0</v>
      </c>
      <c r="N2174" t="s">
        <v>8270</v>
      </c>
      <c r="O2174" t="s">
        <v>8317</v>
      </c>
      <c r="P2174" t="s">
        <v>8318</v>
      </c>
      <c r="Q2174">
        <f t="shared" si="199"/>
        <v>0</v>
      </c>
      <c r="R2174">
        <f t="shared" si="198"/>
        <v>30.5</v>
      </c>
      <c r="S2174" s="12">
        <f t="shared" si="200"/>
        <v>42177.543171296296</v>
      </c>
      <c r="T2174" s="12">
        <f t="shared" si="201"/>
        <v>42207.543171296296</v>
      </c>
      <c r="U2174">
        <f t="shared" si="202"/>
        <v>2015</v>
      </c>
      <c r="V2174" s="18">
        <f t="shared" si="203"/>
        <v>30</v>
      </c>
    </row>
    <row r="2175" spans="1:22" ht="60" x14ac:dyDescent="0.25">
      <c r="A2175">
        <v>592</v>
      </c>
      <c r="B2175" s="3" t="s">
        <v>593</v>
      </c>
      <c r="C2175" s="3" t="s">
        <v>4702</v>
      </c>
      <c r="D2175" s="6">
        <v>7500</v>
      </c>
      <c r="E2175" s="8">
        <v>250</v>
      </c>
      <c r="F2175" t="s">
        <v>8220</v>
      </c>
      <c r="G2175" t="s">
        <v>8223</v>
      </c>
      <c r="H2175" t="s">
        <v>8245</v>
      </c>
      <c r="I2175">
        <v>1417584860</v>
      </c>
      <c r="J2175">
        <v>1414992860</v>
      </c>
      <c r="K2175" t="b">
        <v>0</v>
      </c>
      <c r="L2175">
        <v>1</v>
      </c>
      <c r="M2175" t="b">
        <v>0</v>
      </c>
      <c r="N2175" t="s">
        <v>8270</v>
      </c>
      <c r="O2175" t="s">
        <v>8317</v>
      </c>
      <c r="P2175" t="s">
        <v>8318</v>
      </c>
      <c r="Q2175">
        <f t="shared" si="199"/>
        <v>3</v>
      </c>
      <c r="R2175">
        <f t="shared" si="198"/>
        <v>250</v>
      </c>
      <c r="S2175" s="12">
        <f t="shared" si="200"/>
        <v>41946.232175925928</v>
      </c>
      <c r="T2175" s="12">
        <f t="shared" si="201"/>
        <v>41976.232175925921</v>
      </c>
      <c r="U2175">
        <f t="shared" si="202"/>
        <v>2014</v>
      </c>
      <c r="V2175" s="18">
        <f t="shared" si="203"/>
        <v>30</v>
      </c>
    </row>
    <row r="2176" spans="1:22" ht="60" x14ac:dyDescent="0.25">
      <c r="A2176">
        <v>593</v>
      </c>
      <c r="B2176" s="3" t="s">
        <v>594</v>
      </c>
      <c r="C2176" s="3" t="s">
        <v>4703</v>
      </c>
      <c r="D2176" s="6">
        <v>500</v>
      </c>
      <c r="E2176" s="8">
        <v>115</v>
      </c>
      <c r="F2176" t="s">
        <v>8220</v>
      </c>
      <c r="G2176" t="s">
        <v>8224</v>
      </c>
      <c r="H2176" t="s">
        <v>8246</v>
      </c>
      <c r="I2176">
        <v>1428333345</v>
      </c>
      <c r="J2176">
        <v>1425744945</v>
      </c>
      <c r="K2176" t="b">
        <v>0</v>
      </c>
      <c r="L2176">
        <v>7</v>
      </c>
      <c r="M2176" t="b">
        <v>0</v>
      </c>
      <c r="N2176" t="s">
        <v>8270</v>
      </c>
      <c r="O2176" t="s">
        <v>8317</v>
      </c>
      <c r="P2176" t="s">
        <v>8318</v>
      </c>
      <c r="Q2176">
        <f t="shared" si="199"/>
        <v>23</v>
      </c>
      <c r="R2176">
        <f t="shared" si="198"/>
        <v>16.43</v>
      </c>
      <c r="S2176" s="12">
        <f t="shared" si="200"/>
        <v>42070.677604166667</v>
      </c>
      <c r="T2176" s="12">
        <f t="shared" si="201"/>
        <v>42100.635937500003</v>
      </c>
      <c r="U2176">
        <f t="shared" si="202"/>
        <v>2015</v>
      </c>
      <c r="V2176" s="18">
        <f t="shared" si="203"/>
        <v>29.958333333333332</v>
      </c>
    </row>
    <row r="2177" spans="1:22" ht="30" x14ac:dyDescent="0.25">
      <c r="A2177">
        <v>594</v>
      </c>
      <c r="B2177" s="3" t="s">
        <v>595</v>
      </c>
      <c r="C2177" s="3" t="s">
        <v>4704</v>
      </c>
      <c r="D2177" s="6">
        <v>25000</v>
      </c>
      <c r="E2177" s="8">
        <v>26</v>
      </c>
      <c r="F2177" t="s">
        <v>8220</v>
      </c>
      <c r="G2177" t="s">
        <v>8223</v>
      </c>
      <c r="H2177" t="s">
        <v>8245</v>
      </c>
      <c r="I2177">
        <v>1460832206</v>
      </c>
      <c r="J2177">
        <v>1458240206</v>
      </c>
      <c r="K2177" t="b">
        <v>0</v>
      </c>
      <c r="L2177">
        <v>2</v>
      </c>
      <c r="M2177" t="b">
        <v>0</v>
      </c>
      <c r="N2177" t="s">
        <v>8270</v>
      </c>
      <c r="O2177" t="s">
        <v>8317</v>
      </c>
      <c r="P2177" t="s">
        <v>8318</v>
      </c>
      <c r="Q2177">
        <f t="shared" si="199"/>
        <v>0</v>
      </c>
      <c r="R2177">
        <f t="shared" si="198"/>
        <v>13</v>
      </c>
      <c r="S2177" s="12">
        <f t="shared" si="200"/>
        <v>42446.780162037037</v>
      </c>
      <c r="T2177" s="12">
        <f t="shared" si="201"/>
        <v>42476.780162037037</v>
      </c>
      <c r="U2177">
        <f t="shared" si="202"/>
        <v>2016</v>
      </c>
      <c r="V2177" s="18">
        <f t="shared" si="203"/>
        <v>30</v>
      </c>
    </row>
    <row r="2178" spans="1:22" ht="60" x14ac:dyDescent="0.25">
      <c r="A2178">
        <v>595</v>
      </c>
      <c r="B2178" s="3" t="s">
        <v>596</v>
      </c>
      <c r="C2178" s="3" t="s">
        <v>4705</v>
      </c>
      <c r="D2178" s="6">
        <v>100000</v>
      </c>
      <c r="E2178" s="8">
        <v>426</v>
      </c>
      <c r="F2178" t="s">
        <v>8220</v>
      </c>
      <c r="G2178" t="s">
        <v>8223</v>
      </c>
      <c r="H2178" t="s">
        <v>8245</v>
      </c>
      <c r="I2178">
        <v>1430703638</v>
      </c>
      <c r="J2178">
        <v>1426815638</v>
      </c>
      <c r="K2178" t="b">
        <v>0</v>
      </c>
      <c r="L2178">
        <v>8</v>
      </c>
      <c r="M2178" t="b">
        <v>0</v>
      </c>
      <c r="N2178" t="s">
        <v>8270</v>
      </c>
      <c r="O2178" t="s">
        <v>8317</v>
      </c>
      <c r="P2178" t="s">
        <v>8318</v>
      </c>
      <c r="Q2178">
        <f t="shared" si="199"/>
        <v>0</v>
      </c>
      <c r="R2178">
        <f t="shared" ref="R2178:R2241" si="204">IFERROR(ROUND(E2178/L2178,2),0)</f>
        <v>53.25</v>
      </c>
      <c r="S2178" s="12">
        <f t="shared" si="200"/>
        <v>42083.069884259254</v>
      </c>
      <c r="T2178" s="12">
        <f t="shared" si="201"/>
        <v>42128.069884259254</v>
      </c>
      <c r="U2178">
        <f t="shared" si="202"/>
        <v>2015</v>
      </c>
      <c r="V2178" s="18">
        <f t="shared" si="203"/>
        <v>45</v>
      </c>
    </row>
    <row r="2179" spans="1:22" ht="45" x14ac:dyDescent="0.25">
      <c r="A2179">
        <v>596</v>
      </c>
      <c r="B2179" s="3" t="s">
        <v>597</v>
      </c>
      <c r="C2179" s="3" t="s">
        <v>4706</v>
      </c>
      <c r="D2179" s="6">
        <v>20000</v>
      </c>
      <c r="E2179" s="8">
        <v>6</v>
      </c>
      <c r="F2179" t="s">
        <v>8220</v>
      </c>
      <c r="G2179" t="s">
        <v>8223</v>
      </c>
      <c r="H2179" t="s">
        <v>8245</v>
      </c>
      <c r="I2179">
        <v>1478122292</v>
      </c>
      <c r="J2179">
        <v>1475530292</v>
      </c>
      <c r="K2179" t="b">
        <v>0</v>
      </c>
      <c r="L2179">
        <v>2</v>
      </c>
      <c r="M2179" t="b">
        <v>0</v>
      </c>
      <c r="N2179" t="s">
        <v>8270</v>
      </c>
      <c r="O2179" t="s">
        <v>8317</v>
      </c>
      <c r="P2179" t="s">
        <v>8318</v>
      </c>
      <c r="Q2179">
        <f t="shared" ref="Q2179:Q2242" si="205">ROUND(E2179/D2179*100,0)</f>
        <v>0</v>
      </c>
      <c r="R2179">
        <f t="shared" si="204"/>
        <v>3</v>
      </c>
      <c r="S2179" s="12">
        <f t="shared" ref="S2179:S2242" si="206">(((J2179/60)/60)/24)+DATE(1970,1,1)</f>
        <v>42646.896898148145</v>
      </c>
      <c r="T2179" s="12">
        <f t="shared" ref="T2179:T2242" si="207">(((I2179/60)/60)/24)+DATE(1970,1,1)</f>
        <v>42676.896898148145</v>
      </c>
      <c r="U2179">
        <f t="shared" ref="U2179:U2242" si="208">YEAR(S2179)</f>
        <v>2016</v>
      </c>
      <c r="V2179" s="18">
        <f t="shared" ref="V2179:V2242" si="209">(I2179-J2179)/60/60/24</f>
        <v>30</v>
      </c>
    </row>
    <row r="2180" spans="1:22" ht="45" x14ac:dyDescent="0.25">
      <c r="A2180">
        <v>597</v>
      </c>
      <c r="B2180" s="3" t="s">
        <v>598</v>
      </c>
      <c r="C2180" s="3" t="s">
        <v>4707</v>
      </c>
      <c r="D2180" s="6">
        <v>7500</v>
      </c>
      <c r="E2180" s="8">
        <v>20</v>
      </c>
      <c r="F2180" t="s">
        <v>8220</v>
      </c>
      <c r="G2180" t="s">
        <v>8223</v>
      </c>
      <c r="H2180" t="s">
        <v>8245</v>
      </c>
      <c r="I2180">
        <v>1469980800</v>
      </c>
      <c r="J2180">
        <v>1466787335</v>
      </c>
      <c r="K2180" t="b">
        <v>0</v>
      </c>
      <c r="L2180">
        <v>2</v>
      </c>
      <c r="M2180" t="b">
        <v>0</v>
      </c>
      <c r="N2180" t="s">
        <v>8270</v>
      </c>
      <c r="O2180" t="s">
        <v>8317</v>
      </c>
      <c r="P2180" t="s">
        <v>8318</v>
      </c>
      <c r="Q2180">
        <f t="shared" si="205"/>
        <v>0</v>
      </c>
      <c r="R2180">
        <f t="shared" si="204"/>
        <v>10</v>
      </c>
      <c r="S2180" s="12">
        <f t="shared" si="206"/>
        <v>42545.705266203702</v>
      </c>
      <c r="T2180" s="12">
        <f t="shared" si="207"/>
        <v>42582.666666666672</v>
      </c>
      <c r="U2180">
        <f t="shared" si="208"/>
        <v>2016</v>
      </c>
      <c r="V2180" s="18">
        <f t="shared" si="209"/>
        <v>36.961400462962963</v>
      </c>
    </row>
    <row r="2181" spans="1:22" ht="30" x14ac:dyDescent="0.25">
      <c r="A2181">
        <v>598</v>
      </c>
      <c r="B2181" s="3" t="s">
        <v>599</v>
      </c>
      <c r="C2181" s="3" t="s">
        <v>4708</v>
      </c>
      <c r="D2181" s="6">
        <v>2500</v>
      </c>
      <c r="E2181" s="8">
        <v>850</v>
      </c>
      <c r="F2181" t="s">
        <v>8220</v>
      </c>
      <c r="G2181" t="s">
        <v>8223</v>
      </c>
      <c r="H2181" t="s">
        <v>8245</v>
      </c>
      <c r="I2181">
        <v>1417737781</v>
      </c>
      <c r="J2181">
        <v>1415145781</v>
      </c>
      <c r="K2181" t="b">
        <v>0</v>
      </c>
      <c r="L2181">
        <v>7</v>
      </c>
      <c r="M2181" t="b">
        <v>0</v>
      </c>
      <c r="N2181" t="s">
        <v>8270</v>
      </c>
      <c r="O2181" t="s">
        <v>8317</v>
      </c>
      <c r="P2181" t="s">
        <v>8318</v>
      </c>
      <c r="Q2181">
        <f t="shared" si="205"/>
        <v>34</v>
      </c>
      <c r="R2181">
        <f t="shared" si="204"/>
        <v>121.43</v>
      </c>
      <c r="S2181" s="12">
        <f t="shared" si="206"/>
        <v>41948.00209490741</v>
      </c>
      <c r="T2181" s="12">
        <f t="shared" si="207"/>
        <v>41978.00209490741</v>
      </c>
      <c r="U2181">
        <f t="shared" si="208"/>
        <v>2014</v>
      </c>
      <c r="V2181" s="18">
        <f t="shared" si="209"/>
        <v>30</v>
      </c>
    </row>
    <row r="2182" spans="1:22" ht="60" x14ac:dyDescent="0.25">
      <c r="A2182">
        <v>599</v>
      </c>
      <c r="B2182" s="3" t="s">
        <v>600</v>
      </c>
      <c r="C2182" s="3" t="s">
        <v>4709</v>
      </c>
      <c r="D2182" s="6">
        <v>50000</v>
      </c>
      <c r="E2182" s="8">
        <v>31</v>
      </c>
      <c r="F2182" t="s">
        <v>8220</v>
      </c>
      <c r="G2182" t="s">
        <v>8223</v>
      </c>
      <c r="H2182" t="s">
        <v>8245</v>
      </c>
      <c r="I2182">
        <v>1425827760</v>
      </c>
      <c r="J2182">
        <v>1423769402</v>
      </c>
      <c r="K2182" t="b">
        <v>0</v>
      </c>
      <c r="L2182">
        <v>2</v>
      </c>
      <c r="M2182" t="b">
        <v>0</v>
      </c>
      <c r="N2182" t="s">
        <v>8270</v>
      </c>
      <c r="O2182" t="s">
        <v>8317</v>
      </c>
      <c r="P2182" t="s">
        <v>8318</v>
      </c>
      <c r="Q2182">
        <f t="shared" si="205"/>
        <v>0</v>
      </c>
      <c r="R2182">
        <f t="shared" si="204"/>
        <v>15.5</v>
      </c>
      <c r="S2182" s="12">
        <f t="shared" si="206"/>
        <v>42047.812523148154</v>
      </c>
      <c r="T2182" s="12">
        <f t="shared" si="207"/>
        <v>42071.636111111111</v>
      </c>
      <c r="U2182">
        <f t="shared" si="208"/>
        <v>2015</v>
      </c>
      <c r="V2182" s="18">
        <f t="shared" si="209"/>
        <v>23.823587962962964</v>
      </c>
    </row>
    <row r="2183" spans="1:22" ht="30" x14ac:dyDescent="0.25">
      <c r="A2183">
        <v>600</v>
      </c>
      <c r="B2183" s="3" t="s">
        <v>601</v>
      </c>
      <c r="C2183" s="3" t="s">
        <v>4710</v>
      </c>
      <c r="D2183" s="6">
        <v>5000</v>
      </c>
      <c r="E2183" s="8">
        <v>100</v>
      </c>
      <c r="F2183" t="s">
        <v>8219</v>
      </c>
      <c r="G2183" t="s">
        <v>8223</v>
      </c>
      <c r="H2183" t="s">
        <v>8245</v>
      </c>
      <c r="I2183">
        <v>1431198562</v>
      </c>
      <c r="J2183">
        <v>1426014562</v>
      </c>
      <c r="K2183" t="b">
        <v>0</v>
      </c>
      <c r="L2183">
        <v>1</v>
      </c>
      <c r="M2183" t="b">
        <v>0</v>
      </c>
      <c r="N2183" t="s">
        <v>8270</v>
      </c>
      <c r="O2183" t="s">
        <v>8317</v>
      </c>
      <c r="P2183" t="s">
        <v>8318</v>
      </c>
      <c r="Q2183">
        <f t="shared" si="205"/>
        <v>2</v>
      </c>
      <c r="R2183">
        <f t="shared" si="204"/>
        <v>100</v>
      </c>
      <c r="S2183" s="12">
        <f t="shared" si="206"/>
        <v>42073.798171296294</v>
      </c>
      <c r="T2183" s="12">
        <f t="shared" si="207"/>
        <v>42133.798171296294</v>
      </c>
      <c r="U2183">
        <f t="shared" si="208"/>
        <v>2015</v>
      </c>
      <c r="V2183" s="18">
        <f t="shared" si="209"/>
        <v>60</v>
      </c>
    </row>
    <row r="2184" spans="1:22" ht="60" x14ac:dyDescent="0.25">
      <c r="A2184">
        <v>601</v>
      </c>
      <c r="B2184" s="3" t="s">
        <v>602</v>
      </c>
      <c r="C2184" s="3" t="s">
        <v>4711</v>
      </c>
      <c r="D2184" s="6">
        <v>10000</v>
      </c>
      <c r="E2184" s="8">
        <v>140</v>
      </c>
      <c r="F2184" t="s">
        <v>8219</v>
      </c>
      <c r="G2184" t="s">
        <v>8228</v>
      </c>
      <c r="H2184" t="s">
        <v>8250</v>
      </c>
      <c r="I2184">
        <v>1419626139</v>
      </c>
      <c r="J2184">
        <v>1417034139</v>
      </c>
      <c r="K2184" t="b">
        <v>0</v>
      </c>
      <c r="L2184">
        <v>6</v>
      </c>
      <c r="M2184" t="b">
        <v>0</v>
      </c>
      <c r="N2184" t="s">
        <v>8270</v>
      </c>
      <c r="O2184" t="s">
        <v>8317</v>
      </c>
      <c r="P2184" t="s">
        <v>8318</v>
      </c>
      <c r="Q2184">
        <f t="shared" si="205"/>
        <v>1</v>
      </c>
      <c r="R2184">
        <f t="shared" si="204"/>
        <v>23.33</v>
      </c>
      <c r="S2184" s="12">
        <f t="shared" si="206"/>
        <v>41969.858090277776</v>
      </c>
      <c r="T2184" s="12">
        <f t="shared" si="207"/>
        <v>41999.858090277776</v>
      </c>
      <c r="U2184">
        <f t="shared" si="208"/>
        <v>2014</v>
      </c>
      <c r="V2184" s="18">
        <f t="shared" si="209"/>
        <v>30</v>
      </c>
    </row>
    <row r="2185" spans="1:22" ht="45" x14ac:dyDescent="0.25">
      <c r="A2185">
        <v>602</v>
      </c>
      <c r="B2185" s="3" t="s">
        <v>603</v>
      </c>
      <c r="C2185" s="3" t="s">
        <v>4712</v>
      </c>
      <c r="D2185" s="6">
        <v>70000</v>
      </c>
      <c r="E2185" s="8">
        <v>0</v>
      </c>
      <c r="F2185" t="s">
        <v>8219</v>
      </c>
      <c r="G2185" t="s">
        <v>8223</v>
      </c>
      <c r="H2185" t="s">
        <v>8245</v>
      </c>
      <c r="I2185">
        <v>1434654215</v>
      </c>
      <c r="J2185">
        <v>1432062215</v>
      </c>
      <c r="K2185" t="b">
        <v>0</v>
      </c>
      <c r="L2185">
        <v>0</v>
      </c>
      <c r="M2185" t="b">
        <v>0</v>
      </c>
      <c r="N2185" t="s">
        <v>8270</v>
      </c>
      <c r="O2185" t="s">
        <v>8317</v>
      </c>
      <c r="P2185" t="s">
        <v>8318</v>
      </c>
      <c r="Q2185">
        <f t="shared" si="205"/>
        <v>0</v>
      </c>
      <c r="R2185">
        <f t="shared" si="204"/>
        <v>0</v>
      </c>
      <c r="S2185" s="12">
        <f t="shared" si="206"/>
        <v>42143.79415509259</v>
      </c>
      <c r="T2185" s="12">
        <f t="shared" si="207"/>
        <v>42173.79415509259</v>
      </c>
      <c r="U2185">
        <f t="shared" si="208"/>
        <v>2015</v>
      </c>
      <c r="V2185" s="18">
        <f t="shared" si="209"/>
        <v>30</v>
      </c>
    </row>
    <row r="2186" spans="1:22" ht="45" x14ac:dyDescent="0.25">
      <c r="A2186">
        <v>603</v>
      </c>
      <c r="B2186" s="3" t="s">
        <v>604</v>
      </c>
      <c r="C2186" s="3" t="s">
        <v>4713</v>
      </c>
      <c r="D2186" s="6">
        <v>15000</v>
      </c>
      <c r="E2186" s="8">
        <v>590.02</v>
      </c>
      <c r="F2186" t="s">
        <v>8219</v>
      </c>
      <c r="G2186" t="s">
        <v>8223</v>
      </c>
      <c r="H2186" t="s">
        <v>8245</v>
      </c>
      <c r="I2186">
        <v>1408029623</v>
      </c>
      <c r="J2186">
        <v>1405437623</v>
      </c>
      <c r="K2186" t="b">
        <v>0</v>
      </c>
      <c r="L2186">
        <v>13</v>
      </c>
      <c r="M2186" t="b">
        <v>0</v>
      </c>
      <c r="N2186" t="s">
        <v>8270</v>
      </c>
      <c r="O2186" t="s">
        <v>8317</v>
      </c>
      <c r="P2186" t="s">
        <v>8318</v>
      </c>
      <c r="Q2186">
        <f t="shared" si="205"/>
        <v>4</v>
      </c>
      <c r="R2186">
        <f t="shared" si="204"/>
        <v>45.39</v>
      </c>
      <c r="S2186" s="12">
        <f t="shared" si="206"/>
        <v>41835.639155092591</v>
      </c>
      <c r="T2186" s="12">
        <f t="shared" si="207"/>
        <v>41865.639155092591</v>
      </c>
      <c r="U2186">
        <f t="shared" si="208"/>
        <v>2014</v>
      </c>
      <c r="V2186" s="18">
        <f t="shared" si="209"/>
        <v>30</v>
      </c>
    </row>
    <row r="2187" spans="1:22" ht="60" x14ac:dyDescent="0.25">
      <c r="A2187">
        <v>604</v>
      </c>
      <c r="B2187" s="3" t="s">
        <v>605</v>
      </c>
      <c r="C2187" s="3" t="s">
        <v>4714</v>
      </c>
      <c r="D2187" s="6">
        <v>1500</v>
      </c>
      <c r="E2187" s="8">
        <v>0</v>
      </c>
      <c r="F2187" t="s">
        <v>8219</v>
      </c>
      <c r="G2187" t="s">
        <v>8223</v>
      </c>
      <c r="H2187" t="s">
        <v>8245</v>
      </c>
      <c r="I2187">
        <v>1409187056</v>
      </c>
      <c r="J2187">
        <v>1406595056</v>
      </c>
      <c r="K2187" t="b">
        <v>0</v>
      </c>
      <c r="L2187">
        <v>0</v>
      </c>
      <c r="M2187" t="b">
        <v>0</v>
      </c>
      <c r="N2187" t="s">
        <v>8270</v>
      </c>
      <c r="O2187" t="s">
        <v>8317</v>
      </c>
      <c r="P2187" t="s">
        <v>8318</v>
      </c>
      <c r="Q2187">
        <f t="shared" si="205"/>
        <v>0</v>
      </c>
      <c r="R2187">
        <f t="shared" si="204"/>
        <v>0</v>
      </c>
      <c r="S2187" s="12">
        <f t="shared" si="206"/>
        <v>41849.035370370373</v>
      </c>
      <c r="T2187" s="12">
        <f t="shared" si="207"/>
        <v>41879.035370370373</v>
      </c>
      <c r="U2187">
        <f t="shared" si="208"/>
        <v>2014</v>
      </c>
      <c r="V2187" s="18">
        <f t="shared" si="209"/>
        <v>30</v>
      </c>
    </row>
    <row r="2188" spans="1:22" ht="30" x14ac:dyDescent="0.25">
      <c r="A2188">
        <v>605</v>
      </c>
      <c r="B2188" s="3" t="s">
        <v>606</v>
      </c>
      <c r="C2188" s="3" t="s">
        <v>4715</v>
      </c>
      <c r="D2188" s="6">
        <v>5000</v>
      </c>
      <c r="E2188" s="8">
        <v>131</v>
      </c>
      <c r="F2188" t="s">
        <v>8219</v>
      </c>
      <c r="G2188" t="s">
        <v>8223</v>
      </c>
      <c r="H2188" t="s">
        <v>8245</v>
      </c>
      <c r="I2188">
        <v>1440318908</v>
      </c>
      <c r="J2188">
        <v>1436430908</v>
      </c>
      <c r="K2188" t="b">
        <v>0</v>
      </c>
      <c r="L2188">
        <v>8</v>
      </c>
      <c r="M2188" t="b">
        <v>0</v>
      </c>
      <c r="N2188" t="s">
        <v>8270</v>
      </c>
      <c r="O2188" t="s">
        <v>8317</v>
      </c>
      <c r="P2188" t="s">
        <v>8318</v>
      </c>
      <c r="Q2188">
        <f t="shared" si="205"/>
        <v>3</v>
      </c>
      <c r="R2188">
        <f t="shared" si="204"/>
        <v>16.38</v>
      </c>
      <c r="S2188" s="12">
        <f t="shared" si="206"/>
        <v>42194.357731481476</v>
      </c>
      <c r="T2188" s="12">
        <f t="shared" si="207"/>
        <v>42239.357731481476</v>
      </c>
      <c r="U2188">
        <f t="shared" si="208"/>
        <v>2015</v>
      </c>
      <c r="V2188" s="18">
        <f t="shared" si="209"/>
        <v>45</v>
      </c>
    </row>
    <row r="2189" spans="1:22" ht="60" x14ac:dyDescent="0.25">
      <c r="A2189">
        <v>606</v>
      </c>
      <c r="B2189" s="3" t="s">
        <v>607</v>
      </c>
      <c r="C2189" s="3" t="s">
        <v>4716</v>
      </c>
      <c r="D2189" s="6">
        <v>5000</v>
      </c>
      <c r="E2189" s="8">
        <v>10</v>
      </c>
      <c r="F2189" t="s">
        <v>8219</v>
      </c>
      <c r="G2189" t="s">
        <v>8232</v>
      </c>
      <c r="H2189" t="s">
        <v>8248</v>
      </c>
      <c r="I2189">
        <v>1432479600</v>
      </c>
      <c r="J2189">
        <v>1428507409</v>
      </c>
      <c r="K2189" t="b">
        <v>0</v>
      </c>
      <c r="L2189">
        <v>1</v>
      </c>
      <c r="M2189" t="b">
        <v>0</v>
      </c>
      <c r="N2189" t="s">
        <v>8270</v>
      </c>
      <c r="O2189" t="s">
        <v>8317</v>
      </c>
      <c r="P2189" t="s">
        <v>8318</v>
      </c>
      <c r="Q2189">
        <f t="shared" si="205"/>
        <v>0</v>
      </c>
      <c r="R2189">
        <f t="shared" si="204"/>
        <v>10</v>
      </c>
      <c r="S2189" s="12">
        <f t="shared" si="206"/>
        <v>42102.650567129633</v>
      </c>
      <c r="T2189" s="12">
        <f t="shared" si="207"/>
        <v>42148.625</v>
      </c>
      <c r="U2189">
        <f t="shared" si="208"/>
        <v>2015</v>
      </c>
      <c r="V2189" s="18">
        <f t="shared" si="209"/>
        <v>45.974432870370372</v>
      </c>
    </row>
    <row r="2190" spans="1:22" ht="60" x14ac:dyDescent="0.25">
      <c r="A2190">
        <v>607</v>
      </c>
      <c r="B2190" s="3" t="s">
        <v>608</v>
      </c>
      <c r="C2190" s="3" t="s">
        <v>4717</v>
      </c>
      <c r="D2190" s="6">
        <v>250</v>
      </c>
      <c r="E2190" s="8">
        <v>0</v>
      </c>
      <c r="F2190" t="s">
        <v>8219</v>
      </c>
      <c r="G2190" t="s">
        <v>8223</v>
      </c>
      <c r="H2190" t="s">
        <v>8245</v>
      </c>
      <c r="I2190">
        <v>1448225336</v>
      </c>
      <c r="J2190">
        <v>1445629736</v>
      </c>
      <c r="K2190" t="b">
        <v>0</v>
      </c>
      <c r="L2190">
        <v>0</v>
      </c>
      <c r="M2190" t="b">
        <v>0</v>
      </c>
      <c r="N2190" t="s">
        <v>8270</v>
      </c>
      <c r="O2190" t="s">
        <v>8317</v>
      </c>
      <c r="P2190" t="s">
        <v>8318</v>
      </c>
      <c r="Q2190">
        <f t="shared" si="205"/>
        <v>0</v>
      </c>
      <c r="R2190">
        <f t="shared" si="204"/>
        <v>0</v>
      </c>
      <c r="S2190" s="12">
        <f t="shared" si="206"/>
        <v>42300.825648148151</v>
      </c>
      <c r="T2190" s="12">
        <f t="shared" si="207"/>
        <v>42330.867314814815</v>
      </c>
      <c r="U2190">
        <f t="shared" si="208"/>
        <v>2015</v>
      </c>
      <c r="V2190" s="18">
        <f t="shared" si="209"/>
        <v>30.041666666666668</v>
      </c>
    </row>
    <row r="2191" spans="1:22" ht="60" x14ac:dyDescent="0.25">
      <c r="A2191">
        <v>608</v>
      </c>
      <c r="B2191" s="3" t="s">
        <v>609</v>
      </c>
      <c r="C2191" s="3" t="s">
        <v>4718</v>
      </c>
      <c r="D2191" s="6">
        <v>150000</v>
      </c>
      <c r="E2191" s="8">
        <v>1461</v>
      </c>
      <c r="F2191" t="s">
        <v>8219</v>
      </c>
      <c r="G2191" t="s">
        <v>8223</v>
      </c>
      <c r="H2191" t="s">
        <v>8245</v>
      </c>
      <c r="I2191">
        <v>1434405980</v>
      </c>
      <c r="J2191">
        <v>1431813980</v>
      </c>
      <c r="K2191" t="b">
        <v>0</v>
      </c>
      <c r="L2191">
        <v>5</v>
      </c>
      <c r="M2191" t="b">
        <v>0</v>
      </c>
      <c r="N2191" t="s">
        <v>8270</v>
      </c>
      <c r="O2191" t="s">
        <v>8317</v>
      </c>
      <c r="P2191" t="s">
        <v>8318</v>
      </c>
      <c r="Q2191">
        <f t="shared" si="205"/>
        <v>1</v>
      </c>
      <c r="R2191">
        <f t="shared" si="204"/>
        <v>292.2</v>
      </c>
      <c r="S2191" s="12">
        <f t="shared" si="206"/>
        <v>42140.921064814815</v>
      </c>
      <c r="T2191" s="12">
        <f t="shared" si="207"/>
        <v>42170.921064814815</v>
      </c>
      <c r="U2191">
        <f t="shared" si="208"/>
        <v>2015</v>
      </c>
      <c r="V2191" s="18">
        <f t="shared" si="209"/>
        <v>30</v>
      </c>
    </row>
    <row r="2192" spans="1:22" ht="60" x14ac:dyDescent="0.25">
      <c r="A2192">
        <v>609</v>
      </c>
      <c r="B2192" s="3" t="s">
        <v>610</v>
      </c>
      <c r="C2192" s="3" t="s">
        <v>4719</v>
      </c>
      <c r="D2192" s="6">
        <v>780</v>
      </c>
      <c r="E2192" s="8">
        <v>5</v>
      </c>
      <c r="F2192" t="s">
        <v>8219</v>
      </c>
      <c r="G2192" t="s">
        <v>8224</v>
      </c>
      <c r="H2192" t="s">
        <v>8246</v>
      </c>
      <c r="I2192">
        <v>1448761744</v>
      </c>
      <c r="J2192">
        <v>1446166144</v>
      </c>
      <c r="K2192" t="b">
        <v>0</v>
      </c>
      <c r="L2192">
        <v>1</v>
      </c>
      <c r="M2192" t="b">
        <v>0</v>
      </c>
      <c r="N2192" t="s">
        <v>8270</v>
      </c>
      <c r="O2192" t="s">
        <v>8317</v>
      </c>
      <c r="P2192" t="s">
        <v>8318</v>
      </c>
      <c r="Q2192">
        <f t="shared" si="205"/>
        <v>1</v>
      </c>
      <c r="R2192">
        <f t="shared" si="204"/>
        <v>5</v>
      </c>
      <c r="S2192" s="12">
        <f t="shared" si="206"/>
        <v>42307.034074074079</v>
      </c>
      <c r="T2192" s="12">
        <f t="shared" si="207"/>
        <v>42337.075740740736</v>
      </c>
      <c r="U2192">
        <f t="shared" si="208"/>
        <v>2015</v>
      </c>
      <c r="V2192" s="18">
        <f t="shared" si="209"/>
        <v>30.041666666666668</v>
      </c>
    </row>
    <row r="2193" spans="1:22" ht="45" x14ac:dyDescent="0.25">
      <c r="A2193">
        <v>610</v>
      </c>
      <c r="B2193" s="3" t="s">
        <v>611</v>
      </c>
      <c r="C2193" s="3" t="s">
        <v>4720</v>
      </c>
      <c r="D2193" s="6">
        <v>13803</v>
      </c>
      <c r="E2193" s="8">
        <v>0</v>
      </c>
      <c r="F2193" t="s">
        <v>8219</v>
      </c>
      <c r="G2193" t="s">
        <v>8223</v>
      </c>
      <c r="H2193" t="s">
        <v>8245</v>
      </c>
      <c r="I2193">
        <v>1429732586</v>
      </c>
      <c r="J2193">
        <v>1427140586</v>
      </c>
      <c r="K2193" t="b">
        <v>0</v>
      </c>
      <c r="L2193">
        <v>0</v>
      </c>
      <c r="M2193" t="b">
        <v>0</v>
      </c>
      <c r="N2193" t="s">
        <v>8270</v>
      </c>
      <c r="O2193" t="s">
        <v>8317</v>
      </c>
      <c r="P2193" t="s">
        <v>8318</v>
      </c>
      <c r="Q2193">
        <f t="shared" si="205"/>
        <v>0</v>
      </c>
      <c r="R2193">
        <f t="shared" si="204"/>
        <v>0</v>
      </c>
      <c r="S2193" s="12">
        <f t="shared" si="206"/>
        <v>42086.83085648148</v>
      </c>
      <c r="T2193" s="12">
        <f t="shared" si="207"/>
        <v>42116.83085648148</v>
      </c>
      <c r="U2193">
        <f t="shared" si="208"/>
        <v>2015</v>
      </c>
      <c r="V2193" s="18">
        <f t="shared" si="209"/>
        <v>30</v>
      </c>
    </row>
    <row r="2194" spans="1:22" ht="60" x14ac:dyDescent="0.25">
      <c r="A2194">
        <v>611</v>
      </c>
      <c r="B2194" s="3" t="s">
        <v>612</v>
      </c>
      <c r="C2194" s="3" t="s">
        <v>4721</v>
      </c>
      <c r="D2194" s="6">
        <v>80000</v>
      </c>
      <c r="E2194" s="8">
        <v>0</v>
      </c>
      <c r="F2194" t="s">
        <v>8219</v>
      </c>
      <c r="G2194" t="s">
        <v>8229</v>
      </c>
      <c r="H2194" t="s">
        <v>8248</v>
      </c>
      <c r="I2194">
        <v>1453210037</v>
      </c>
      <c r="J2194">
        <v>1448026037</v>
      </c>
      <c r="K2194" t="b">
        <v>0</v>
      </c>
      <c r="L2194">
        <v>0</v>
      </c>
      <c r="M2194" t="b">
        <v>0</v>
      </c>
      <c r="N2194" t="s">
        <v>8270</v>
      </c>
      <c r="O2194" t="s">
        <v>8317</v>
      </c>
      <c r="P2194" t="s">
        <v>8318</v>
      </c>
      <c r="Q2194">
        <f t="shared" si="205"/>
        <v>0</v>
      </c>
      <c r="R2194">
        <f t="shared" si="204"/>
        <v>0</v>
      </c>
      <c r="S2194" s="12">
        <f t="shared" si="206"/>
        <v>42328.560613425929</v>
      </c>
      <c r="T2194" s="12">
        <f t="shared" si="207"/>
        <v>42388.560613425929</v>
      </c>
      <c r="U2194">
        <f t="shared" si="208"/>
        <v>2015</v>
      </c>
      <c r="V2194" s="18">
        <f t="shared" si="209"/>
        <v>60</v>
      </c>
    </row>
    <row r="2195" spans="1:22" ht="30" x14ac:dyDescent="0.25">
      <c r="A2195">
        <v>612</v>
      </c>
      <c r="B2195" s="3" t="s">
        <v>613</v>
      </c>
      <c r="C2195" s="3" t="s">
        <v>4722</v>
      </c>
      <c r="D2195" s="6">
        <v>10000</v>
      </c>
      <c r="E2195" s="8">
        <v>0</v>
      </c>
      <c r="F2195" t="s">
        <v>8219</v>
      </c>
      <c r="G2195" t="s">
        <v>8236</v>
      </c>
      <c r="H2195" t="s">
        <v>8248</v>
      </c>
      <c r="I2195">
        <v>1472777146</v>
      </c>
      <c r="J2195">
        <v>1470185146</v>
      </c>
      <c r="K2195" t="b">
        <v>0</v>
      </c>
      <c r="L2195">
        <v>0</v>
      </c>
      <c r="M2195" t="b">
        <v>0</v>
      </c>
      <c r="N2195" t="s">
        <v>8270</v>
      </c>
      <c r="O2195" t="s">
        <v>8317</v>
      </c>
      <c r="P2195" t="s">
        <v>8318</v>
      </c>
      <c r="Q2195">
        <f t="shared" si="205"/>
        <v>0</v>
      </c>
      <c r="R2195">
        <f t="shared" si="204"/>
        <v>0</v>
      </c>
      <c r="S2195" s="12">
        <f t="shared" si="206"/>
        <v>42585.031782407401</v>
      </c>
      <c r="T2195" s="12">
        <f t="shared" si="207"/>
        <v>42615.031782407401</v>
      </c>
      <c r="U2195">
        <f t="shared" si="208"/>
        <v>2016</v>
      </c>
      <c r="V2195" s="18">
        <f t="shared" si="209"/>
        <v>30</v>
      </c>
    </row>
    <row r="2196" spans="1:22" ht="60" x14ac:dyDescent="0.25">
      <c r="A2196">
        <v>613</v>
      </c>
      <c r="B2196" s="3" t="s">
        <v>614</v>
      </c>
      <c r="C2196" s="3" t="s">
        <v>4723</v>
      </c>
      <c r="D2196" s="6">
        <v>60000</v>
      </c>
      <c r="E2196" s="8">
        <v>12818</v>
      </c>
      <c r="F2196" t="s">
        <v>8219</v>
      </c>
      <c r="G2196" t="s">
        <v>8223</v>
      </c>
      <c r="H2196" t="s">
        <v>8245</v>
      </c>
      <c r="I2196">
        <v>1443675540</v>
      </c>
      <c r="J2196">
        <v>1441022120</v>
      </c>
      <c r="K2196" t="b">
        <v>0</v>
      </c>
      <c r="L2196">
        <v>121</v>
      </c>
      <c r="M2196" t="b">
        <v>0</v>
      </c>
      <c r="N2196" t="s">
        <v>8270</v>
      </c>
      <c r="O2196" t="s">
        <v>8317</v>
      </c>
      <c r="P2196" t="s">
        <v>8318</v>
      </c>
      <c r="Q2196">
        <f t="shared" si="205"/>
        <v>21</v>
      </c>
      <c r="R2196">
        <f t="shared" si="204"/>
        <v>105.93</v>
      </c>
      <c r="S2196" s="12">
        <f t="shared" si="206"/>
        <v>42247.496759259258</v>
      </c>
      <c r="T2196" s="12">
        <f t="shared" si="207"/>
        <v>42278.207638888889</v>
      </c>
      <c r="U2196">
        <f t="shared" si="208"/>
        <v>2015</v>
      </c>
      <c r="V2196" s="18">
        <f t="shared" si="209"/>
        <v>30.710879629629627</v>
      </c>
    </row>
    <row r="2197" spans="1:22" ht="45" x14ac:dyDescent="0.25">
      <c r="A2197">
        <v>614</v>
      </c>
      <c r="B2197" s="3" t="s">
        <v>615</v>
      </c>
      <c r="C2197" s="3" t="s">
        <v>4724</v>
      </c>
      <c r="D2197" s="6">
        <v>10000</v>
      </c>
      <c r="E2197" s="8">
        <v>0</v>
      </c>
      <c r="F2197" t="s">
        <v>8219</v>
      </c>
      <c r="G2197" t="s">
        <v>8223</v>
      </c>
      <c r="H2197" t="s">
        <v>8245</v>
      </c>
      <c r="I2197">
        <v>1466731740</v>
      </c>
      <c r="J2197">
        <v>1464139740</v>
      </c>
      <c r="K2197" t="b">
        <v>0</v>
      </c>
      <c r="L2197">
        <v>0</v>
      </c>
      <c r="M2197" t="b">
        <v>0</v>
      </c>
      <c r="N2197" t="s">
        <v>8270</v>
      </c>
      <c r="O2197" t="s">
        <v>8317</v>
      </c>
      <c r="P2197" t="s">
        <v>8318</v>
      </c>
      <c r="Q2197">
        <f t="shared" si="205"/>
        <v>0</v>
      </c>
      <c r="R2197">
        <f t="shared" si="204"/>
        <v>0</v>
      </c>
      <c r="S2197" s="12">
        <f t="shared" si="206"/>
        <v>42515.061805555553</v>
      </c>
      <c r="T2197" s="12">
        <f t="shared" si="207"/>
        <v>42545.061805555553</v>
      </c>
      <c r="U2197">
        <f t="shared" si="208"/>
        <v>2016</v>
      </c>
      <c r="V2197" s="18">
        <f t="shared" si="209"/>
        <v>30</v>
      </c>
    </row>
    <row r="2198" spans="1:22" ht="45" x14ac:dyDescent="0.25">
      <c r="A2198">
        <v>615</v>
      </c>
      <c r="B2198" s="3" t="s">
        <v>616</v>
      </c>
      <c r="C2198" s="3" t="s">
        <v>4725</v>
      </c>
      <c r="D2198" s="6">
        <v>515</v>
      </c>
      <c r="E2198" s="8">
        <v>0</v>
      </c>
      <c r="F2198" t="s">
        <v>8219</v>
      </c>
      <c r="G2198" t="s">
        <v>8227</v>
      </c>
      <c r="H2198" t="s">
        <v>8249</v>
      </c>
      <c r="I2198">
        <v>1443149759</v>
      </c>
      <c r="J2198">
        <v>1440557759</v>
      </c>
      <c r="K2198" t="b">
        <v>0</v>
      </c>
      <c r="L2198">
        <v>0</v>
      </c>
      <c r="M2198" t="b">
        <v>0</v>
      </c>
      <c r="N2198" t="s">
        <v>8270</v>
      </c>
      <c r="O2198" t="s">
        <v>8317</v>
      </c>
      <c r="P2198" t="s">
        <v>8318</v>
      </c>
      <c r="Q2198">
        <f t="shared" si="205"/>
        <v>0</v>
      </c>
      <c r="R2198">
        <f t="shared" si="204"/>
        <v>0</v>
      </c>
      <c r="S2198" s="12">
        <f t="shared" si="206"/>
        <v>42242.122210648144</v>
      </c>
      <c r="T2198" s="12">
        <f t="shared" si="207"/>
        <v>42272.122210648144</v>
      </c>
      <c r="U2198">
        <f t="shared" si="208"/>
        <v>2015</v>
      </c>
      <c r="V2198" s="18">
        <f t="shared" si="209"/>
        <v>30</v>
      </c>
    </row>
    <row r="2199" spans="1:22" ht="60" x14ac:dyDescent="0.25">
      <c r="A2199">
        <v>616</v>
      </c>
      <c r="B2199" s="3" t="s">
        <v>617</v>
      </c>
      <c r="C2199" s="3" t="s">
        <v>4726</v>
      </c>
      <c r="D2199" s="6">
        <v>5000</v>
      </c>
      <c r="E2199" s="8">
        <v>0</v>
      </c>
      <c r="F2199" t="s">
        <v>8219</v>
      </c>
      <c r="G2199" t="s">
        <v>8229</v>
      </c>
      <c r="H2199" t="s">
        <v>8248</v>
      </c>
      <c r="I2199">
        <v>1488013307</v>
      </c>
      <c r="J2199">
        <v>1485421307</v>
      </c>
      <c r="K2199" t="b">
        <v>0</v>
      </c>
      <c r="L2199">
        <v>0</v>
      </c>
      <c r="M2199" t="b">
        <v>0</v>
      </c>
      <c r="N2199" t="s">
        <v>8270</v>
      </c>
      <c r="O2199" t="s">
        <v>8317</v>
      </c>
      <c r="P2199" t="s">
        <v>8318</v>
      </c>
      <c r="Q2199">
        <f t="shared" si="205"/>
        <v>0</v>
      </c>
      <c r="R2199">
        <f t="shared" si="204"/>
        <v>0</v>
      </c>
      <c r="S2199" s="12">
        <f t="shared" si="206"/>
        <v>42761.376238425932</v>
      </c>
      <c r="T2199" s="12">
        <f t="shared" si="207"/>
        <v>42791.376238425932</v>
      </c>
      <c r="U2199">
        <f t="shared" si="208"/>
        <v>2017</v>
      </c>
      <c r="V2199" s="18">
        <f t="shared" si="209"/>
        <v>30</v>
      </c>
    </row>
    <row r="2200" spans="1:22" ht="60" x14ac:dyDescent="0.25">
      <c r="A2200">
        <v>617</v>
      </c>
      <c r="B2200" s="3" t="s">
        <v>618</v>
      </c>
      <c r="C2200" s="3" t="s">
        <v>4727</v>
      </c>
      <c r="D2200" s="6">
        <v>2000</v>
      </c>
      <c r="E2200" s="8">
        <v>60</v>
      </c>
      <c r="F2200" t="s">
        <v>8219</v>
      </c>
      <c r="G2200" t="s">
        <v>8224</v>
      </c>
      <c r="H2200" t="s">
        <v>8246</v>
      </c>
      <c r="I2200">
        <v>1431072843</v>
      </c>
      <c r="J2200">
        <v>1427184843</v>
      </c>
      <c r="K2200" t="b">
        <v>0</v>
      </c>
      <c r="L2200">
        <v>3</v>
      </c>
      <c r="M2200" t="b">
        <v>0</v>
      </c>
      <c r="N2200" t="s">
        <v>8270</v>
      </c>
      <c r="O2200" t="s">
        <v>8317</v>
      </c>
      <c r="P2200" t="s">
        <v>8318</v>
      </c>
      <c r="Q2200">
        <f t="shared" si="205"/>
        <v>3</v>
      </c>
      <c r="R2200">
        <f t="shared" si="204"/>
        <v>20</v>
      </c>
      <c r="S2200" s="12">
        <f t="shared" si="206"/>
        <v>42087.343090277776</v>
      </c>
      <c r="T2200" s="12">
        <f t="shared" si="207"/>
        <v>42132.343090277776</v>
      </c>
      <c r="U2200">
        <f t="shared" si="208"/>
        <v>2015</v>
      </c>
      <c r="V2200" s="18">
        <f t="shared" si="209"/>
        <v>45</v>
      </c>
    </row>
    <row r="2201" spans="1:22" ht="60" x14ac:dyDescent="0.25">
      <c r="A2201">
        <v>618</v>
      </c>
      <c r="B2201" s="3" t="s">
        <v>619</v>
      </c>
      <c r="C2201" s="3" t="s">
        <v>4728</v>
      </c>
      <c r="D2201" s="6">
        <v>400</v>
      </c>
      <c r="E2201" s="8">
        <v>0</v>
      </c>
      <c r="F2201" t="s">
        <v>8219</v>
      </c>
      <c r="G2201" t="s">
        <v>8223</v>
      </c>
      <c r="H2201" t="s">
        <v>8245</v>
      </c>
      <c r="I2201">
        <v>1449689203</v>
      </c>
      <c r="J2201">
        <v>1447097203</v>
      </c>
      <c r="K2201" t="b">
        <v>0</v>
      </c>
      <c r="L2201">
        <v>0</v>
      </c>
      <c r="M2201" t="b">
        <v>0</v>
      </c>
      <c r="N2201" t="s">
        <v>8270</v>
      </c>
      <c r="O2201" t="s">
        <v>8317</v>
      </c>
      <c r="P2201" t="s">
        <v>8318</v>
      </c>
      <c r="Q2201">
        <f t="shared" si="205"/>
        <v>0</v>
      </c>
      <c r="R2201">
        <f t="shared" si="204"/>
        <v>0</v>
      </c>
      <c r="S2201" s="12">
        <f t="shared" si="206"/>
        <v>42317.810219907406</v>
      </c>
      <c r="T2201" s="12">
        <f t="shared" si="207"/>
        <v>42347.810219907406</v>
      </c>
      <c r="U2201">
        <f t="shared" si="208"/>
        <v>2015</v>
      </c>
      <c r="V2201" s="18">
        <f t="shared" si="209"/>
        <v>30</v>
      </c>
    </row>
    <row r="2202" spans="1:22" ht="30" x14ac:dyDescent="0.25">
      <c r="A2202">
        <v>619</v>
      </c>
      <c r="B2202" s="3" t="s">
        <v>620</v>
      </c>
      <c r="C2202" s="3" t="s">
        <v>4729</v>
      </c>
      <c r="D2202" s="6">
        <v>2500000</v>
      </c>
      <c r="E2202" s="8">
        <v>1</v>
      </c>
      <c r="F2202" t="s">
        <v>8219</v>
      </c>
      <c r="G2202" t="s">
        <v>8223</v>
      </c>
      <c r="H2202" t="s">
        <v>8245</v>
      </c>
      <c r="I2202">
        <v>1416933390</v>
      </c>
      <c r="J2202">
        <v>1411745790</v>
      </c>
      <c r="K2202" t="b">
        <v>0</v>
      </c>
      <c r="L2202">
        <v>1</v>
      </c>
      <c r="M2202" t="b">
        <v>0</v>
      </c>
      <c r="N2202" t="s">
        <v>8270</v>
      </c>
      <c r="O2202" t="s">
        <v>8317</v>
      </c>
      <c r="P2202" t="s">
        <v>8318</v>
      </c>
      <c r="Q2202">
        <f t="shared" si="205"/>
        <v>0</v>
      </c>
      <c r="R2202">
        <f t="shared" si="204"/>
        <v>1</v>
      </c>
      <c r="S2202" s="12">
        <f t="shared" si="206"/>
        <v>41908.650347222225</v>
      </c>
      <c r="T2202" s="12">
        <f t="shared" si="207"/>
        <v>41968.692013888889</v>
      </c>
      <c r="U2202">
        <f t="shared" si="208"/>
        <v>2014</v>
      </c>
      <c r="V2202" s="18">
        <f t="shared" si="209"/>
        <v>60.041666666666664</v>
      </c>
    </row>
    <row r="2203" spans="1:22" ht="45" x14ac:dyDescent="0.25">
      <c r="A2203">
        <v>620</v>
      </c>
      <c r="B2203" s="3" t="s">
        <v>621</v>
      </c>
      <c r="C2203" s="3" t="s">
        <v>4730</v>
      </c>
      <c r="D2203" s="6">
        <v>30000</v>
      </c>
      <c r="E2203" s="8">
        <v>300</v>
      </c>
      <c r="F2203" t="s">
        <v>8219</v>
      </c>
      <c r="G2203" t="s">
        <v>8228</v>
      </c>
      <c r="H2203" t="s">
        <v>8250</v>
      </c>
      <c r="I2203">
        <v>1408986738</v>
      </c>
      <c r="J2203">
        <v>1405098738</v>
      </c>
      <c r="K2203" t="b">
        <v>0</v>
      </c>
      <c r="L2203">
        <v>1</v>
      </c>
      <c r="M2203" t="b">
        <v>0</v>
      </c>
      <c r="N2203" t="s">
        <v>8270</v>
      </c>
      <c r="O2203" t="s">
        <v>8317</v>
      </c>
      <c r="P2203" t="s">
        <v>8318</v>
      </c>
      <c r="Q2203">
        <f t="shared" si="205"/>
        <v>1</v>
      </c>
      <c r="R2203">
        <f t="shared" si="204"/>
        <v>300</v>
      </c>
      <c r="S2203" s="12">
        <f t="shared" si="206"/>
        <v>41831.716874999998</v>
      </c>
      <c r="T2203" s="12">
        <f t="shared" si="207"/>
        <v>41876.716874999998</v>
      </c>
      <c r="U2203">
        <f t="shared" si="208"/>
        <v>2014</v>
      </c>
      <c r="V2203" s="18">
        <f t="shared" si="209"/>
        <v>45</v>
      </c>
    </row>
    <row r="2204" spans="1:22" ht="60" x14ac:dyDescent="0.25">
      <c r="A2204">
        <v>621</v>
      </c>
      <c r="B2204" s="3" t="s">
        <v>622</v>
      </c>
      <c r="C2204" s="3" t="s">
        <v>4731</v>
      </c>
      <c r="D2204" s="6">
        <v>25000</v>
      </c>
      <c r="E2204" s="8">
        <v>261</v>
      </c>
      <c r="F2204" t="s">
        <v>8219</v>
      </c>
      <c r="G2204" t="s">
        <v>8223</v>
      </c>
      <c r="H2204" t="s">
        <v>8245</v>
      </c>
      <c r="I2204">
        <v>1467934937</v>
      </c>
      <c r="J2204">
        <v>1465342937</v>
      </c>
      <c r="K2204" t="b">
        <v>0</v>
      </c>
      <c r="L2204">
        <v>3</v>
      </c>
      <c r="M2204" t="b">
        <v>0</v>
      </c>
      <c r="N2204" t="s">
        <v>8270</v>
      </c>
      <c r="O2204" t="s">
        <v>8317</v>
      </c>
      <c r="P2204" t="s">
        <v>8318</v>
      </c>
      <c r="Q2204">
        <f t="shared" si="205"/>
        <v>1</v>
      </c>
      <c r="R2204">
        <f t="shared" si="204"/>
        <v>87</v>
      </c>
      <c r="S2204" s="12">
        <f t="shared" si="206"/>
        <v>42528.987696759257</v>
      </c>
      <c r="T2204" s="12">
        <f t="shared" si="207"/>
        <v>42558.987696759257</v>
      </c>
      <c r="U2204">
        <f t="shared" si="208"/>
        <v>2016</v>
      </c>
      <c r="V2204" s="18">
        <f t="shared" si="209"/>
        <v>30</v>
      </c>
    </row>
    <row r="2205" spans="1:22" ht="60" x14ac:dyDescent="0.25">
      <c r="A2205">
        <v>622</v>
      </c>
      <c r="B2205" s="3" t="s">
        <v>623</v>
      </c>
      <c r="C2205" s="3" t="s">
        <v>4732</v>
      </c>
      <c r="D2205" s="6">
        <v>6000</v>
      </c>
      <c r="E2205" s="8">
        <v>341</v>
      </c>
      <c r="F2205" t="s">
        <v>8219</v>
      </c>
      <c r="G2205" t="s">
        <v>8223</v>
      </c>
      <c r="H2205" t="s">
        <v>8245</v>
      </c>
      <c r="I2205">
        <v>1467398138</v>
      </c>
      <c r="J2205">
        <v>1465670138</v>
      </c>
      <c r="K2205" t="b">
        <v>0</v>
      </c>
      <c r="L2205">
        <v>9</v>
      </c>
      <c r="M2205" t="b">
        <v>0</v>
      </c>
      <c r="N2205" t="s">
        <v>8270</v>
      </c>
      <c r="O2205" t="s">
        <v>8317</v>
      </c>
      <c r="P2205" t="s">
        <v>8318</v>
      </c>
      <c r="Q2205">
        <f t="shared" si="205"/>
        <v>6</v>
      </c>
      <c r="R2205">
        <f t="shared" si="204"/>
        <v>37.89</v>
      </c>
      <c r="S2205" s="12">
        <f t="shared" si="206"/>
        <v>42532.774745370371</v>
      </c>
      <c r="T2205" s="12">
        <f t="shared" si="207"/>
        <v>42552.774745370371</v>
      </c>
      <c r="U2205">
        <f t="shared" si="208"/>
        <v>2016</v>
      </c>
      <c r="V2205" s="18">
        <f t="shared" si="209"/>
        <v>20</v>
      </c>
    </row>
    <row r="2206" spans="1:22" ht="60" x14ac:dyDescent="0.25">
      <c r="A2206">
        <v>623</v>
      </c>
      <c r="B2206" s="3" t="s">
        <v>624</v>
      </c>
      <c r="C2206" s="3" t="s">
        <v>4733</v>
      </c>
      <c r="D2206" s="6">
        <v>75000</v>
      </c>
      <c r="E2206" s="8">
        <v>0</v>
      </c>
      <c r="F2206" t="s">
        <v>8219</v>
      </c>
      <c r="G2206" t="s">
        <v>8225</v>
      </c>
      <c r="H2206" t="s">
        <v>8247</v>
      </c>
      <c r="I2206">
        <v>1432771997</v>
      </c>
      <c r="J2206">
        <v>1430179997</v>
      </c>
      <c r="K2206" t="b">
        <v>0</v>
      </c>
      <c r="L2206">
        <v>0</v>
      </c>
      <c r="M2206" t="b">
        <v>0</v>
      </c>
      <c r="N2206" t="s">
        <v>8270</v>
      </c>
      <c r="O2206" t="s">
        <v>8317</v>
      </c>
      <c r="P2206" t="s">
        <v>8318</v>
      </c>
      <c r="Q2206">
        <f t="shared" si="205"/>
        <v>0</v>
      </c>
      <c r="R2206">
        <f t="shared" si="204"/>
        <v>0</v>
      </c>
      <c r="S2206" s="12">
        <f t="shared" si="206"/>
        <v>42122.009224537032</v>
      </c>
      <c r="T2206" s="12">
        <f t="shared" si="207"/>
        <v>42152.009224537032</v>
      </c>
      <c r="U2206">
        <f t="shared" si="208"/>
        <v>2015</v>
      </c>
      <c r="V2206" s="18">
        <f t="shared" si="209"/>
        <v>30</v>
      </c>
    </row>
    <row r="2207" spans="1:22" ht="45" x14ac:dyDescent="0.25">
      <c r="A2207">
        <v>624</v>
      </c>
      <c r="B2207" s="3" t="s">
        <v>625</v>
      </c>
      <c r="C2207" s="3" t="s">
        <v>4734</v>
      </c>
      <c r="D2207" s="6">
        <v>5000</v>
      </c>
      <c r="E2207" s="8">
        <v>0</v>
      </c>
      <c r="F2207" t="s">
        <v>8219</v>
      </c>
      <c r="G2207" t="s">
        <v>8223</v>
      </c>
      <c r="H2207" t="s">
        <v>8245</v>
      </c>
      <c r="I2207">
        <v>1431647041</v>
      </c>
      <c r="J2207">
        <v>1429055041</v>
      </c>
      <c r="K2207" t="b">
        <v>0</v>
      </c>
      <c r="L2207">
        <v>0</v>
      </c>
      <c r="M2207" t="b">
        <v>0</v>
      </c>
      <c r="N2207" t="s">
        <v>8270</v>
      </c>
      <c r="O2207" t="s">
        <v>8317</v>
      </c>
      <c r="P2207" t="s">
        <v>8318</v>
      </c>
      <c r="Q2207">
        <f t="shared" si="205"/>
        <v>0</v>
      </c>
      <c r="R2207">
        <f t="shared" si="204"/>
        <v>0</v>
      </c>
      <c r="S2207" s="12">
        <f t="shared" si="206"/>
        <v>42108.988900462966</v>
      </c>
      <c r="T2207" s="12">
        <f t="shared" si="207"/>
        <v>42138.988900462966</v>
      </c>
      <c r="U2207">
        <f t="shared" si="208"/>
        <v>2015</v>
      </c>
      <c r="V2207" s="18">
        <f t="shared" si="209"/>
        <v>30</v>
      </c>
    </row>
    <row r="2208" spans="1:22" ht="60" x14ac:dyDescent="0.25">
      <c r="A2208">
        <v>625</v>
      </c>
      <c r="B2208" s="3" t="s">
        <v>626</v>
      </c>
      <c r="C2208" s="3" t="s">
        <v>4735</v>
      </c>
      <c r="D2208" s="6">
        <v>25000</v>
      </c>
      <c r="E2208" s="8">
        <v>0</v>
      </c>
      <c r="F2208" t="s">
        <v>8219</v>
      </c>
      <c r="G2208" t="s">
        <v>8228</v>
      </c>
      <c r="H2208" t="s">
        <v>8250</v>
      </c>
      <c r="I2208">
        <v>1490560177</v>
      </c>
      <c r="J2208">
        <v>1487971777</v>
      </c>
      <c r="K2208" t="b">
        <v>0</v>
      </c>
      <c r="L2208">
        <v>0</v>
      </c>
      <c r="M2208" t="b">
        <v>0</v>
      </c>
      <c r="N2208" t="s">
        <v>8270</v>
      </c>
      <c r="O2208" t="s">
        <v>8317</v>
      </c>
      <c r="P2208" t="s">
        <v>8318</v>
      </c>
      <c r="Q2208">
        <f t="shared" si="205"/>
        <v>0</v>
      </c>
      <c r="R2208">
        <f t="shared" si="204"/>
        <v>0</v>
      </c>
      <c r="S2208" s="12">
        <f t="shared" si="206"/>
        <v>42790.895567129628</v>
      </c>
      <c r="T2208" s="12">
        <f t="shared" si="207"/>
        <v>42820.853900462964</v>
      </c>
      <c r="U2208">
        <f t="shared" si="208"/>
        <v>2017</v>
      </c>
      <c r="V2208" s="18">
        <f t="shared" si="209"/>
        <v>29.958333333333332</v>
      </c>
    </row>
    <row r="2209" spans="1:22" ht="60" x14ac:dyDescent="0.25">
      <c r="A2209">
        <v>626</v>
      </c>
      <c r="B2209" s="3" t="s">
        <v>627</v>
      </c>
      <c r="C2209" s="3" t="s">
        <v>4736</v>
      </c>
      <c r="D2209" s="6">
        <v>25000</v>
      </c>
      <c r="E2209" s="8">
        <v>4345</v>
      </c>
      <c r="F2209" t="s">
        <v>8219</v>
      </c>
      <c r="G2209" t="s">
        <v>8223</v>
      </c>
      <c r="H2209" t="s">
        <v>8245</v>
      </c>
      <c r="I2209">
        <v>1439644920</v>
      </c>
      <c r="J2209">
        <v>1436793939</v>
      </c>
      <c r="K2209" t="b">
        <v>0</v>
      </c>
      <c r="L2209">
        <v>39</v>
      </c>
      <c r="M2209" t="b">
        <v>0</v>
      </c>
      <c r="N2209" t="s">
        <v>8270</v>
      </c>
      <c r="O2209" t="s">
        <v>8317</v>
      </c>
      <c r="P2209" t="s">
        <v>8318</v>
      </c>
      <c r="Q2209">
        <f t="shared" si="205"/>
        <v>17</v>
      </c>
      <c r="R2209">
        <f t="shared" si="204"/>
        <v>111.41</v>
      </c>
      <c r="S2209" s="12">
        <f t="shared" si="206"/>
        <v>42198.559479166666</v>
      </c>
      <c r="T2209" s="12">
        <f t="shared" si="207"/>
        <v>42231.556944444441</v>
      </c>
      <c r="U2209">
        <f t="shared" si="208"/>
        <v>2015</v>
      </c>
      <c r="V2209" s="18">
        <f t="shared" si="209"/>
        <v>32.997465277777778</v>
      </c>
    </row>
    <row r="2210" spans="1:22" ht="60" x14ac:dyDescent="0.25">
      <c r="A2210">
        <v>627</v>
      </c>
      <c r="B2210" s="3" t="s">
        <v>628</v>
      </c>
      <c r="C2210" s="3" t="s">
        <v>4737</v>
      </c>
      <c r="D2210" s="6">
        <v>450000</v>
      </c>
      <c r="E2210" s="8">
        <v>90</v>
      </c>
      <c r="F2210" t="s">
        <v>8219</v>
      </c>
      <c r="G2210" t="s">
        <v>8234</v>
      </c>
      <c r="H2210" t="s">
        <v>8254</v>
      </c>
      <c r="I2210">
        <v>1457996400</v>
      </c>
      <c r="J2210">
        <v>1452842511</v>
      </c>
      <c r="K2210" t="b">
        <v>0</v>
      </c>
      <c r="L2210">
        <v>1</v>
      </c>
      <c r="M2210" t="b">
        <v>0</v>
      </c>
      <c r="N2210" t="s">
        <v>8270</v>
      </c>
      <c r="O2210" t="s">
        <v>8317</v>
      </c>
      <c r="P2210" t="s">
        <v>8318</v>
      </c>
      <c r="Q2210">
        <f t="shared" si="205"/>
        <v>0</v>
      </c>
      <c r="R2210">
        <f t="shared" si="204"/>
        <v>90</v>
      </c>
      <c r="S2210" s="12">
        <f t="shared" si="206"/>
        <v>42384.306840277779</v>
      </c>
      <c r="T2210" s="12">
        <f t="shared" si="207"/>
        <v>42443.958333333328</v>
      </c>
      <c r="U2210">
        <f t="shared" si="208"/>
        <v>2016</v>
      </c>
      <c r="V2210" s="18">
        <f t="shared" si="209"/>
        <v>59.651493055555555</v>
      </c>
    </row>
    <row r="2211" spans="1:22" ht="45" x14ac:dyDescent="0.25">
      <c r="A2211">
        <v>628</v>
      </c>
      <c r="B2211" s="3" t="s">
        <v>629</v>
      </c>
      <c r="C2211" s="3" t="s">
        <v>4738</v>
      </c>
      <c r="D2211" s="6">
        <v>5000</v>
      </c>
      <c r="E2211" s="8">
        <v>0</v>
      </c>
      <c r="F2211" t="s">
        <v>8219</v>
      </c>
      <c r="G2211" t="s">
        <v>8223</v>
      </c>
      <c r="H2211" t="s">
        <v>8245</v>
      </c>
      <c r="I2211">
        <v>1405269457</v>
      </c>
      <c r="J2211">
        <v>1402677457</v>
      </c>
      <c r="K2211" t="b">
        <v>0</v>
      </c>
      <c r="L2211">
        <v>0</v>
      </c>
      <c r="M2211" t="b">
        <v>0</v>
      </c>
      <c r="N2211" t="s">
        <v>8270</v>
      </c>
      <c r="O2211" t="s">
        <v>8317</v>
      </c>
      <c r="P2211" t="s">
        <v>8318</v>
      </c>
      <c r="Q2211">
        <f t="shared" si="205"/>
        <v>0</v>
      </c>
      <c r="R2211">
        <f t="shared" si="204"/>
        <v>0</v>
      </c>
      <c r="S2211" s="12">
        <f t="shared" si="206"/>
        <v>41803.692789351851</v>
      </c>
      <c r="T2211" s="12">
        <f t="shared" si="207"/>
        <v>41833.692789351851</v>
      </c>
      <c r="U2211">
        <f t="shared" si="208"/>
        <v>2014</v>
      </c>
      <c r="V2211" s="18">
        <f t="shared" si="209"/>
        <v>30</v>
      </c>
    </row>
    <row r="2212" spans="1:22" ht="60" x14ac:dyDescent="0.25">
      <c r="A2212">
        <v>629</v>
      </c>
      <c r="B2212" s="3" t="s">
        <v>630</v>
      </c>
      <c r="C2212" s="3" t="s">
        <v>4739</v>
      </c>
      <c r="D2212" s="6">
        <v>200000</v>
      </c>
      <c r="E2212" s="8">
        <v>350</v>
      </c>
      <c r="F2212" t="s">
        <v>8219</v>
      </c>
      <c r="G2212" t="s">
        <v>8225</v>
      </c>
      <c r="H2212" t="s">
        <v>8247</v>
      </c>
      <c r="I2212">
        <v>1463239108</v>
      </c>
      <c r="J2212">
        <v>1460647108</v>
      </c>
      <c r="K2212" t="b">
        <v>0</v>
      </c>
      <c r="L2212">
        <v>3</v>
      </c>
      <c r="M2212" t="b">
        <v>0</v>
      </c>
      <c r="N2212" t="s">
        <v>8270</v>
      </c>
      <c r="O2212" t="s">
        <v>8317</v>
      </c>
      <c r="P2212" t="s">
        <v>8318</v>
      </c>
      <c r="Q2212">
        <f t="shared" si="205"/>
        <v>0</v>
      </c>
      <c r="R2212">
        <f t="shared" si="204"/>
        <v>116.67</v>
      </c>
      <c r="S2212" s="12">
        <f t="shared" si="206"/>
        <v>42474.637824074074</v>
      </c>
      <c r="T2212" s="12">
        <f t="shared" si="207"/>
        <v>42504.637824074074</v>
      </c>
      <c r="U2212">
        <f t="shared" si="208"/>
        <v>2016</v>
      </c>
      <c r="V2212" s="18">
        <f t="shared" si="209"/>
        <v>30</v>
      </c>
    </row>
    <row r="2213" spans="1:22" ht="60" x14ac:dyDescent="0.25">
      <c r="A2213">
        <v>630</v>
      </c>
      <c r="B2213" s="3" t="s">
        <v>631</v>
      </c>
      <c r="C2213" s="3" t="s">
        <v>4740</v>
      </c>
      <c r="D2213" s="6">
        <v>11999</v>
      </c>
      <c r="E2213" s="8">
        <v>10</v>
      </c>
      <c r="F2213" t="s">
        <v>8219</v>
      </c>
      <c r="G2213" t="s">
        <v>8223</v>
      </c>
      <c r="H2213" t="s">
        <v>8245</v>
      </c>
      <c r="I2213">
        <v>1441516200</v>
      </c>
      <c r="J2213">
        <v>1438959121</v>
      </c>
      <c r="K2213" t="b">
        <v>0</v>
      </c>
      <c r="L2213">
        <v>1</v>
      </c>
      <c r="M2213" t="b">
        <v>0</v>
      </c>
      <c r="N2213" t="s">
        <v>8270</v>
      </c>
      <c r="O2213" t="s">
        <v>8317</v>
      </c>
      <c r="P2213" t="s">
        <v>8318</v>
      </c>
      <c r="Q2213">
        <f t="shared" si="205"/>
        <v>0</v>
      </c>
      <c r="R2213">
        <f t="shared" si="204"/>
        <v>10</v>
      </c>
      <c r="S2213" s="12">
        <f t="shared" si="206"/>
        <v>42223.619456018518</v>
      </c>
      <c r="T2213" s="12">
        <f t="shared" si="207"/>
        <v>42253.215277777781</v>
      </c>
      <c r="U2213">
        <f t="shared" si="208"/>
        <v>2015</v>
      </c>
      <c r="V2213" s="18">
        <f t="shared" si="209"/>
        <v>29.595821759259255</v>
      </c>
    </row>
    <row r="2214" spans="1:22" ht="45" x14ac:dyDescent="0.25">
      <c r="A2214">
        <v>631</v>
      </c>
      <c r="B2214" s="3" t="s">
        <v>632</v>
      </c>
      <c r="C2214" s="3" t="s">
        <v>4741</v>
      </c>
      <c r="D2214" s="6">
        <v>50000</v>
      </c>
      <c r="E2214" s="8">
        <v>690</v>
      </c>
      <c r="F2214" t="s">
        <v>8219</v>
      </c>
      <c r="G2214" t="s">
        <v>8228</v>
      </c>
      <c r="H2214" t="s">
        <v>8250</v>
      </c>
      <c r="I2214">
        <v>1464460329</v>
      </c>
      <c r="J2214">
        <v>1461954729</v>
      </c>
      <c r="K2214" t="b">
        <v>0</v>
      </c>
      <c r="L2214">
        <v>9</v>
      </c>
      <c r="M2214" t="b">
        <v>0</v>
      </c>
      <c r="N2214" t="s">
        <v>8270</v>
      </c>
      <c r="O2214" t="s">
        <v>8317</v>
      </c>
      <c r="P2214" t="s">
        <v>8318</v>
      </c>
      <c r="Q2214">
        <f t="shared" si="205"/>
        <v>1</v>
      </c>
      <c r="R2214">
        <f t="shared" si="204"/>
        <v>76.67</v>
      </c>
      <c r="S2214" s="12">
        <f t="shared" si="206"/>
        <v>42489.772326388891</v>
      </c>
      <c r="T2214" s="12">
        <f t="shared" si="207"/>
        <v>42518.772326388891</v>
      </c>
      <c r="U2214">
        <f t="shared" si="208"/>
        <v>2016</v>
      </c>
      <c r="V2214" s="18">
        <f t="shared" si="209"/>
        <v>29</v>
      </c>
    </row>
    <row r="2215" spans="1:22" ht="45" x14ac:dyDescent="0.25">
      <c r="A2215">
        <v>632</v>
      </c>
      <c r="B2215" s="3" t="s">
        <v>633</v>
      </c>
      <c r="C2215" s="3" t="s">
        <v>4742</v>
      </c>
      <c r="D2215" s="6">
        <v>20000</v>
      </c>
      <c r="E2215" s="8">
        <v>0</v>
      </c>
      <c r="F2215" t="s">
        <v>8219</v>
      </c>
      <c r="G2215" t="s">
        <v>8232</v>
      </c>
      <c r="H2215" t="s">
        <v>8248</v>
      </c>
      <c r="I2215">
        <v>1448470165</v>
      </c>
      <c r="J2215">
        <v>1445874565</v>
      </c>
      <c r="K2215" t="b">
        <v>0</v>
      </c>
      <c r="L2215">
        <v>0</v>
      </c>
      <c r="M2215" t="b">
        <v>0</v>
      </c>
      <c r="N2215" t="s">
        <v>8270</v>
      </c>
      <c r="O2215" t="s">
        <v>8317</v>
      </c>
      <c r="P2215" t="s">
        <v>8318</v>
      </c>
      <c r="Q2215">
        <f t="shared" si="205"/>
        <v>0</v>
      </c>
      <c r="R2215">
        <f t="shared" si="204"/>
        <v>0</v>
      </c>
      <c r="S2215" s="12">
        <f t="shared" si="206"/>
        <v>42303.659317129626</v>
      </c>
      <c r="T2215" s="12">
        <f t="shared" si="207"/>
        <v>42333.700983796298</v>
      </c>
      <c r="U2215">
        <f t="shared" si="208"/>
        <v>2015</v>
      </c>
      <c r="V2215" s="18">
        <f t="shared" si="209"/>
        <v>30.041666666666668</v>
      </c>
    </row>
    <row r="2216" spans="1:22" ht="45" x14ac:dyDescent="0.25">
      <c r="A2216">
        <v>633</v>
      </c>
      <c r="B2216" s="3" t="s">
        <v>634</v>
      </c>
      <c r="C2216" s="3" t="s">
        <v>4743</v>
      </c>
      <c r="D2216" s="6">
        <v>10000</v>
      </c>
      <c r="E2216" s="8">
        <v>1245</v>
      </c>
      <c r="F2216" t="s">
        <v>8219</v>
      </c>
      <c r="G2216" t="s">
        <v>8223</v>
      </c>
      <c r="H2216" t="s">
        <v>8245</v>
      </c>
      <c r="I2216">
        <v>1466204400</v>
      </c>
      <c r="J2216">
        <v>1463469062</v>
      </c>
      <c r="K2216" t="b">
        <v>0</v>
      </c>
      <c r="L2216">
        <v>25</v>
      </c>
      <c r="M2216" t="b">
        <v>0</v>
      </c>
      <c r="N2216" t="s">
        <v>8270</v>
      </c>
      <c r="O2216" t="s">
        <v>8317</v>
      </c>
      <c r="P2216" t="s">
        <v>8318</v>
      </c>
      <c r="Q2216">
        <f t="shared" si="205"/>
        <v>12</v>
      </c>
      <c r="R2216">
        <f t="shared" si="204"/>
        <v>49.8</v>
      </c>
      <c r="S2216" s="12">
        <f t="shared" si="206"/>
        <v>42507.29932870371</v>
      </c>
      <c r="T2216" s="12">
        <f t="shared" si="207"/>
        <v>42538.958333333328</v>
      </c>
      <c r="U2216">
        <f t="shared" si="208"/>
        <v>2016</v>
      </c>
      <c r="V2216" s="18">
        <f t="shared" si="209"/>
        <v>31.659004629629631</v>
      </c>
    </row>
    <row r="2217" spans="1:22" ht="45" x14ac:dyDescent="0.25">
      <c r="A2217">
        <v>634</v>
      </c>
      <c r="B2217" s="3" t="s">
        <v>635</v>
      </c>
      <c r="C2217" s="3" t="s">
        <v>4744</v>
      </c>
      <c r="D2217" s="6">
        <v>5000</v>
      </c>
      <c r="E2217" s="8">
        <v>1</v>
      </c>
      <c r="F2217" t="s">
        <v>8219</v>
      </c>
      <c r="G2217" t="s">
        <v>8223</v>
      </c>
      <c r="H2217" t="s">
        <v>8245</v>
      </c>
      <c r="I2217">
        <v>1424989029</v>
      </c>
      <c r="J2217">
        <v>1422397029</v>
      </c>
      <c r="K2217" t="b">
        <v>0</v>
      </c>
      <c r="L2217">
        <v>1</v>
      </c>
      <c r="M2217" t="b">
        <v>0</v>
      </c>
      <c r="N2217" t="s">
        <v>8270</v>
      </c>
      <c r="O2217" t="s">
        <v>8317</v>
      </c>
      <c r="P2217" t="s">
        <v>8318</v>
      </c>
      <c r="Q2217">
        <f t="shared" si="205"/>
        <v>0</v>
      </c>
      <c r="R2217">
        <f t="shared" si="204"/>
        <v>1</v>
      </c>
      <c r="S2217" s="12">
        <f t="shared" si="206"/>
        <v>42031.928576388891</v>
      </c>
      <c r="T2217" s="12">
        <f t="shared" si="207"/>
        <v>42061.928576388891</v>
      </c>
      <c r="U2217">
        <f t="shared" si="208"/>
        <v>2015</v>
      </c>
      <c r="V2217" s="18">
        <f t="shared" si="209"/>
        <v>30</v>
      </c>
    </row>
    <row r="2218" spans="1:22" ht="30" x14ac:dyDescent="0.25">
      <c r="A2218">
        <v>635</v>
      </c>
      <c r="B2218" s="3" t="s">
        <v>636</v>
      </c>
      <c r="C2218" s="3" t="s">
        <v>4745</v>
      </c>
      <c r="D2218" s="6">
        <v>25000</v>
      </c>
      <c r="E2218" s="8">
        <v>2</v>
      </c>
      <c r="F2218" t="s">
        <v>8219</v>
      </c>
      <c r="G2218" t="s">
        <v>8223</v>
      </c>
      <c r="H2218" t="s">
        <v>8245</v>
      </c>
      <c r="I2218">
        <v>1428804762</v>
      </c>
      <c r="J2218">
        <v>1426212762</v>
      </c>
      <c r="K2218" t="b">
        <v>0</v>
      </c>
      <c r="L2218">
        <v>1</v>
      </c>
      <c r="M2218" t="b">
        <v>0</v>
      </c>
      <c r="N2218" t="s">
        <v>8270</v>
      </c>
      <c r="O2218" t="s">
        <v>8317</v>
      </c>
      <c r="P2218" t="s">
        <v>8318</v>
      </c>
      <c r="Q2218">
        <f t="shared" si="205"/>
        <v>0</v>
      </c>
      <c r="R2218">
        <f t="shared" si="204"/>
        <v>2</v>
      </c>
      <c r="S2218" s="12">
        <f t="shared" si="206"/>
        <v>42076.092152777783</v>
      </c>
      <c r="T2218" s="12">
        <f t="shared" si="207"/>
        <v>42106.092152777783</v>
      </c>
      <c r="U2218">
        <f t="shared" si="208"/>
        <v>2015</v>
      </c>
      <c r="V2218" s="18">
        <f t="shared" si="209"/>
        <v>30</v>
      </c>
    </row>
    <row r="2219" spans="1:22" ht="45" x14ac:dyDescent="0.25">
      <c r="A2219">
        <v>636</v>
      </c>
      <c r="B2219" s="3" t="s">
        <v>637</v>
      </c>
      <c r="C2219" s="3" t="s">
        <v>4746</v>
      </c>
      <c r="D2219" s="6">
        <v>2000</v>
      </c>
      <c r="E2219" s="8">
        <v>4</v>
      </c>
      <c r="F2219" t="s">
        <v>8219</v>
      </c>
      <c r="G2219" t="s">
        <v>8224</v>
      </c>
      <c r="H2219" t="s">
        <v>8246</v>
      </c>
      <c r="I2219">
        <v>1433587620</v>
      </c>
      <c r="J2219">
        <v>1430996150</v>
      </c>
      <c r="K2219" t="b">
        <v>0</v>
      </c>
      <c r="L2219">
        <v>1</v>
      </c>
      <c r="M2219" t="b">
        <v>0</v>
      </c>
      <c r="N2219" t="s">
        <v>8270</v>
      </c>
      <c r="O2219" t="s">
        <v>8317</v>
      </c>
      <c r="P2219" t="s">
        <v>8318</v>
      </c>
      <c r="Q2219">
        <f t="shared" si="205"/>
        <v>0</v>
      </c>
      <c r="R2219">
        <f t="shared" si="204"/>
        <v>4</v>
      </c>
      <c r="S2219" s="12">
        <f t="shared" si="206"/>
        <v>42131.455439814818</v>
      </c>
      <c r="T2219" s="12">
        <f t="shared" si="207"/>
        <v>42161.44930555555</v>
      </c>
      <c r="U2219">
        <f t="shared" si="208"/>
        <v>2015</v>
      </c>
      <c r="V2219" s="18">
        <f t="shared" si="209"/>
        <v>29.993865740740741</v>
      </c>
    </row>
    <row r="2220" spans="1:22" ht="60" x14ac:dyDescent="0.25">
      <c r="A2220">
        <v>637</v>
      </c>
      <c r="B2220" s="3" t="s">
        <v>638</v>
      </c>
      <c r="C2220" s="3" t="s">
        <v>4747</v>
      </c>
      <c r="D2220" s="6">
        <v>100000</v>
      </c>
      <c r="E2220" s="8">
        <v>0</v>
      </c>
      <c r="F2220" t="s">
        <v>8219</v>
      </c>
      <c r="G2220" t="s">
        <v>8224</v>
      </c>
      <c r="H2220" t="s">
        <v>8246</v>
      </c>
      <c r="I2220">
        <v>1488063840</v>
      </c>
      <c r="J2220">
        <v>1485558318</v>
      </c>
      <c r="K2220" t="b">
        <v>0</v>
      </c>
      <c r="L2220">
        <v>0</v>
      </c>
      <c r="M2220" t="b">
        <v>0</v>
      </c>
      <c r="N2220" t="s">
        <v>8270</v>
      </c>
      <c r="O2220" t="s">
        <v>8317</v>
      </c>
      <c r="P2220" t="s">
        <v>8318</v>
      </c>
      <c r="Q2220">
        <f t="shared" si="205"/>
        <v>0</v>
      </c>
      <c r="R2220">
        <f t="shared" si="204"/>
        <v>0</v>
      </c>
      <c r="S2220" s="12">
        <f t="shared" si="206"/>
        <v>42762.962013888886</v>
      </c>
      <c r="T2220" s="12">
        <f t="shared" si="207"/>
        <v>42791.961111111115</v>
      </c>
      <c r="U2220">
        <f t="shared" si="208"/>
        <v>2017</v>
      </c>
      <c r="V2220" s="18">
        <f t="shared" si="209"/>
        <v>28.999097222222218</v>
      </c>
    </row>
    <row r="2221" spans="1:22" x14ac:dyDescent="0.25">
      <c r="A2221">
        <v>638</v>
      </c>
      <c r="B2221" s="3" t="s">
        <v>639</v>
      </c>
      <c r="C2221" s="3" t="s">
        <v>4748</v>
      </c>
      <c r="D2221" s="6">
        <v>200000</v>
      </c>
      <c r="E2221" s="8">
        <v>18</v>
      </c>
      <c r="F2221" t="s">
        <v>8219</v>
      </c>
      <c r="G2221" t="s">
        <v>8235</v>
      </c>
      <c r="H2221" t="s">
        <v>8248</v>
      </c>
      <c r="I2221">
        <v>1490447662</v>
      </c>
      <c r="J2221">
        <v>1485267262</v>
      </c>
      <c r="K2221" t="b">
        <v>0</v>
      </c>
      <c r="L2221">
        <v>6</v>
      </c>
      <c r="M2221" t="b">
        <v>0</v>
      </c>
      <c r="N2221" t="s">
        <v>8270</v>
      </c>
      <c r="O2221" t="s">
        <v>8317</v>
      </c>
      <c r="P2221" t="s">
        <v>8318</v>
      </c>
      <c r="Q2221">
        <f t="shared" si="205"/>
        <v>0</v>
      </c>
      <c r="R2221">
        <f t="shared" si="204"/>
        <v>3</v>
      </c>
      <c r="S2221" s="12">
        <f t="shared" si="206"/>
        <v>42759.593310185184</v>
      </c>
      <c r="T2221" s="12">
        <f t="shared" si="207"/>
        <v>42819.55164351852</v>
      </c>
      <c r="U2221">
        <f t="shared" si="208"/>
        <v>2017</v>
      </c>
      <c r="V2221" s="18">
        <f t="shared" si="209"/>
        <v>59.958333333333336</v>
      </c>
    </row>
    <row r="2222" spans="1:22" ht="30" x14ac:dyDescent="0.25">
      <c r="A2222">
        <v>639</v>
      </c>
      <c r="B2222" s="3" t="s">
        <v>640</v>
      </c>
      <c r="C2222" s="3" t="s">
        <v>4749</v>
      </c>
      <c r="D2222" s="6">
        <v>1000000</v>
      </c>
      <c r="E2222" s="8">
        <v>1</v>
      </c>
      <c r="F2222" t="s">
        <v>8219</v>
      </c>
      <c r="G2222" t="s">
        <v>8223</v>
      </c>
      <c r="H2222" t="s">
        <v>8245</v>
      </c>
      <c r="I2222">
        <v>1413208795</v>
      </c>
      <c r="J2222">
        <v>1408024795</v>
      </c>
      <c r="K2222" t="b">
        <v>0</v>
      </c>
      <c r="L2222">
        <v>1</v>
      </c>
      <c r="M2222" t="b">
        <v>0</v>
      </c>
      <c r="N2222" t="s">
        <v>8270</v>
      </c>
      <c r="O2222" t="s">
        <v>8317</v>
      </c>
      <c r="P2222" t="s">
        <v>8318</v>
      </c>
      <c r="Q2222">
        <f t="shared" si="205"/>
        <v>0</v>
      </c>
      <c r="R2222">
        <f t="shared" si="204"/>
        <v>1</v>
      </c>
      <c r="S2222" s="12">
        <f t="shared" si="206"/>
        <v>41865.583275462966</v>
      </c>
      <c r="T2222" s="12">
        <f t="shared" si="207"/>
        <v>41925.583275462966</v>
      </c>
      <c r="U2222">
        <f t="shared" si="208"/>
        <v>2014</v>
      </c>
      <c r="V2222" s="18">
        <f t="shared" si="209"/>
        <v>60</v>
      </c>
    </row>
    <row r="2223" spans="1:22" ht="60" x14ac:dyDescent="0.25">
      <c r="A2223">
        <v>640</v>
      </c>
      <c r="B2223" s="3" t="s">
        <v>641</v>
      </c>
      <c r="C2223" s="3" t="s">
        <v>4750</v>
      </c>
      <c r="D2223" s="6">
        <v>70</v>
      </c>
      <c r="E2223" s="8">
        <v>101</v>
      </c>
      <c r="F2223" t="s">
        <v>8218</v>
      </c>
      <c r="G2223" t="s">
        <v>8229</v>
      </c>
      <c r="H2223" t="s">
        <v>8248</v>
      </c>
      <c r="I2223">
        <v>1480028400</v>
      </c>
      <c r="J2223">
        <v>1478685915</v>
      </c>
      <c r="K2223" t="b">
        <v>0</v>
      </c>
      <c r="L2223">
        <v>2</v>
      </c>
      <c r="M2223" t="b">
        <v>1</v>
      </c>
      <c r="N2223" t="s">
        <v>8271</v>
      </c>
      <c r="O2223" t="s">
        <v>8317</v>
      </c>
      <c r="P2223" t="s">
        <v>8319</v>
      </c>
      <c r="Q2223">
        <f t="shared" si="205"/>
        <v>144</v>
      </c>
      <c r="R2223">
        <f t="shared" si="204"/>
        <v>50.5</v>
      </c>
      <c r="S2223" s="12">
        <f t="shared" si="206"/>
        <v>42683.420312500006</v>
      </c>
      <c r="T2223" s="12">
        <f t="shared" si="207"/>
        <v>42698.958333333328</v>
      </c>
      <c r="U2223">
        <f t="shared" si="208"/>
        <v>2016</v>
      </c>
      <c r="V2223" s="18">
        <f t="shared" si="209"/>
        <v>15.538020833333334</v>
      </c>
    </row>
    <row r="2224" spans="1:22" ht="60" x14ac:dyDescent="0.25">
      <c r="A2224">
        <v>641</v>
      </c>
      <c r="B2224" s="3" t="s">
        <v>642</v>
      </c>
      <c r="C2224" s="3" t="s">
        <v>4751</v>
      </c>
      <c r="D2224" s="6">
        <v>40000</v>
      </c>
      <c r="E2224" s="8">
        <v>47665</v>
      </c>
      <c r="F2224" t="s">
        <v>8218</v>
      </c>
      <c r="G2224" t="s">
        <v>8223</v>
      </c>
      <c r="H2224" t="s">
        <v>8245</v>
      </c>
      <c r="I2224">
        <v>1439473248</v>
      </c>
      <c r="J2224">
        <v>1436881248</v>
      </c>
      <c r="K2224" t="b">
        <v>0</v>
      </c>
      <c r="L2224">
        <v>315</v>
      </c>
      <c r="M2224" t="b">
        <v>1</v>
      </c>
      <c r="N2224" t="s">
        <v>8271</v>
      </c>
      <c r="O2224" t="s">
        <v>8317</v>
      </c>
      <c r="P2224" t="s">
        <v>8319</v>
      </c>
      <c r="Q2224">
        <f t="shared" si="205"/>
        <v>119</v>
      </c>
      <c r="R2224">
        <f t="shared" si="204"/>
        <v>151.32</v>
      </c>
      <c r="S2224" s="12">
        <f t="shared" si="206"/>
        <v>42199.57</v>
      </c>
      <c r="T2224" s="12">
        <f t="shared" si="207"/>
        <v>42229.57</v>
      </c>
      <c r="U2224">
        <f t="shared" si="208"/>
        <v>2015</v>
      </c>
      <c r="V2224" s="18">
        <f t="shared" si="209"/>
        <v>30</v>
      </c>
    </row>
    <row r="2225" spans="1:22" ht="60" x14ac:dyDescent="0.25">
      <c r="A2225">
        <v>642</v>
      </c>
      <c r="B2225" s="3" t="s">
        <v>643</v>
      </c>
      <c r="C2225" s="3" t="s">
        <v>4752</v>
      </c>
      <c r="D2225" s="6">
        <v>20000</v>
      </c>
      <c r="E2225" s="8">
        <v>292097</v>
      </c>
      <c r="F2225" t="s">
        <v>8218</v>
      </c>
      <c r="G2225" t="s">
        <v>8235</v>
      </c>
      <c r="H2225" t="s">
        <v>8248</v>
      </c>
      <c r="I2225">
        <v>1439998674</v>
      </c>
      <c r="J2225">
        <v>1436888274</v>
      </c>
      <c r="K2225" t="b">
        <v>0</v>
      </c>
      <c r="L2225">
        <v>2174</v>
      </c>
      <c r="M2225" t="b">
        <v>1</v>
      </c>
      <c r="N2225" t="s">
        <v>8271</v>
      </c>
      <c r="O2225" t="s">
        <v>8317</v>
      </c>
      <c r="P2225" t="s">
        <v>8319</v>
      </c>
      <c r="Q2225">
        <f t="shared" si="205"/>
        <v>1460</v>
      </c>
      <c r="R2225">
        <f t="shared" si="204"/>
        <v>134.36000000000001</v>
      </c>
      <c r="S2225" s="12">
        <f t="shared" si="206"/>
        <v>42199.651319444441</v>
      </c>
      <c r="T2225" s="12">
        <f t="shared" si="207"/>
        <v>42235.651319444441</v>
      </c>
      <c r="U2225">
        <f t="shared" si="208"/>
        <v>2015</v>
      </c>
      <c r="V2225" s="18">
        <f t="shared" si="209"/>
        <v>36</v>
      </c>
    </row>
    <row r="2226" spans="1:22" ht="45" x14ac:dyDescent="0.25">
      <c r="A2226">
        <v>643</v>
      </c>
      <c r="B2226" s="3" t="s">
        <v>644</v>
      </c>
      <c r="C2226" s="3" t="s">
        <v>4753</v>
      </c>
      <c r="D2226" s="6">
        <v>25000</v>
      </c>
      <c r="E2226" s="8">
        <v>26452</v>
      </c>
      <c r="F2226" t="s">
        <v>8218</v>
      </c>
      <c r="G2226" t="s">
        <v>8223</v>
      </c>
      <c r="H2226" t="s">
        <v>8245</v>
      </c>
      <c r="I2226">
        <v>1433085875</v>
      </c>
      <c r="J2226">
        <v>1428333875</v>
      </c>
      <c r="K2226" t="b">
        <v>0</v>
      </c>
      <c r="L2226">
        <v>152</v>
      </c>
      <c r="M2226" t="b">
        <v>1</v>
      </c>
      <c r="N2226" t="s">
        <v>8271</v>
      </c>
      <c r="O2226" t="s">
        <v>8317</v>
      </c>
      <c r="P2226" t="s">
        <v>8319</v>
      </c>
      <c r="Q2226">
        <f t="shared" si="205"/>
        <v>106</v>
      </c>
      <c r="R2226">
        <f t="shared" si="204"/>
        <v>174.03</v>
      </c>
      <c r="S2226" s="12">
        <f t="shared" si="206"/>
        <v>42100.642071759255</v>
      </c>
      <c r="T2226" s="12">
        <f t="shared" si="207"/>
        <v>42155.642071759255</v>
      </c>
      <c r="U2226">
        <f t="shared" si="208"/>
        <v>2015</v>
      </c>
      <c r="V2226" s="18">
        <f t="shared" si="209"/>
        <v>55</v>
      </c>
    </row>
    <row r="2227" spans="1:22" ht="60" x14ac:dyDescent="0.25">
      <c r="A2227">
        <v>644</v>
      </c>
      <c r="B2227" s="3" t="s">
        <v>645</v>
      </c>
      <c r="C2227" s="3" t="s">
        <v>4754</v>
      </c>
      <c r="D2227" s="6">
        <v>25000</v>
      </c>
      <c r="E2227" s="8">
        <v>75029.48</v>
      </c>
      <c r="F2227" t="s">
        <v>8218</v>
      </c>
      <c r="G2227" t="s">
        <v>8223</v>
      </c>
      <c r="H2227" t="s">
        <v>8245</v>
      </c>
      <c r="I2227">
        <v>1414544400</v>
      </c>
      <c r="J2227">
        <v>1410883139</v>
      </c>
      <c r="K2227" t="b">
        <v>0</v>
      </c>
      <c r="L2227">
        <v>1021</v>
      </c>
      <c r="M2227" t="b">
        <v>1</v>
      </c>
      <c r="N2227" t="s">
        <v>8271</v>
      </c>
      <c r="O2227" t="s">
        <v>8317</v>
      </c>
      <c r="P2227" t="s">
        <v>8319</v>
      </c>
      <c r="Q2227">
        <f t="shared" si="205"/>
        <v>300</v>
      </c>
      <c r="R2227">
        <f t="shared" si="204"/>
        <v>73.489999999999995</v>
      </c>
      <c r="S2227" s="12">
        <f t="shared" si="206"/>
        <v>41898.665960648148</v>
      </c>
      <c r="T2227" s="12">
        <f t="shared" si="207"/>
        <v>41941.041666666664</v>
      </c>
      <c r="U2227">
        <f t="shared" si="208"/>
        <v>2014</v>
      </c>
      <c r="V2227" s="18">
        <f t="shared" si="209"/>
        <v>42.375706018518521</v>
      </c>
    </row>
    <row r="2228" spans="1:22" ht="30" x14ac:dyDescent="0.25">
      <c r="A2228">
        <v>645</v>
      </c>
      <c r="B2228" s="3" t="s">
        <v>646</v>
      </c>
      <c r="C2228" s="3" t="s">
        <v>4755</v>
      </c>
      <c r="D2228" s="6">
        <v>2000</v>
      </c>
      <c r="E2228" s="8">
        <v>5574</v>
      </c>
      <c r="F2228" t="s">
        <v>8218</v>
      </c>
      <c r="G2228" t="s">
        <v>8223</v>
      </c>
      <c r="H2228" t="s">
        <v>8245</v>
      </c>
      <c r="I2228">
        <v>1470962274</v>
      </c>
      <c r="J2228">
        <v>1468370274</v>
      </c>
      <c r="K2228" t="b">
        <v>0</v>
      </c>
      <c r="L2228">
        <v>237</v>
      </c>
      <c r="M2228" t="b">
        <v>1</v>
      </c>
      <c r="N2228" t="s">
        <v>8271</v>
      </c>
      <c r="O2228" t="s">
        <v>8317</v>
      </c>
      <c r="P2228" t="s">
        <v>8319</v>
      </c>
      <c r="Q2228">
        <f t="shared" si="205"/>
        <v>279</v>
      </c>
      <c r="R2228">
        <f t="shared" si="204"/>
        <v>23.52</v>
      </c>
      <c r="S2228" s="12">
        <f t="shared" si="206"/>
        <v>42564.026319444441</v>
      </c>
      <c r="T2228" s="12">
        <f t="shared" si="207"/>
        <v>42594.026319444441</v>
      </c>
      <c r="U2228">
        <f t="shared" si="208"/>
        <v>2016</v>
      </c>
      <c r="V2228" s="18">
        <f t="shared" si="209"/>
        <v>30</v>
      </c>
    </row>
    <row r="2229" spans="1:22" ht="60" x14ac:dyDescent="0.25">
      <c r="A2229">
        <v>646</v>
      </c>
      <c r="B2229" s="3" t="s">
        <v>647</v>
      </c>
      <c r="C2229" s="3" t="s">
        <v>4756</v>
      </c>
      <c r="D2229" s="6">
        <v>800</v>
      </c>
      <c r="E2229" s="8">
        <v>1055.01</v>
      </c>
      <c r="F2229" t="s">
        <v>8218</v>
      </c>
      <c r="G2229" t="s">
        <v>8223</v>
      </c>
      <c r="H2229" t="s">
        <v>8245</v>
      </c>
      <c r="I2229">
        <v>1407788867</v>
      </c>
      <c r="J2229">
        <v>1405196867</v>
      </c>
      <c r="K2229" t="b">
        <v>0</v>
      </c>
      <c r="L2229">
        <v>27</v>
      </c>
      <c r="M2229" t="b">
        <v>1</v>
      </c>
      <c r="N2229" t="s">
        <v>8271</v>
      </c>
      <c r="O2229" t="s">
        <v>8317</v>
      </c>
      <c r="P2229" t="s">
        <v>8319</v>
      </c>
      <c r="Q2229">
        <f t="shared" si="205"/>
        <v>132</v>
      </c>
      <c r="R2229">
        <f t="shared" si="204"/>
        <v>39.07</v>
      </c>
      <c r="S2229" s="12">
        <f t="shared" si="206"/>
        <v>41832.852627314816</v>
      </c>
      <c r="T2229" s="12">
        <f t="shared" si="207"/>
        <v>41862.852627314816</v>
      </c>
      <c r="U2229">
        <f t="shared" si="208"/>
        <v>2014</v>
      </c>
      <c r="V2229" s="18">
        <f t="shared" si="209"/>
        <v>30</v>
      </c>
    </row>
    <row r="2230" spans="1:22" ht="60" x14ac:dyDescent="0.25">
      <c r="A2230">
        <v>647</v>
      </c>
      <c r="B2230" s="3" t="s">
        <v>648</v>
      </c>
      <c r="C2230" s="3" t="s">
        <v>4757</v>
      </c>
      <c r="D2230" s="6">
        <v>2000</v>
      </c>
      <c r="E2230" s="8">
        <v>2141</v>
      </c>
      <c r="F2230" t="s">
        <v>8218</v>
      </c>
      <c r="G2230" t="s">
        <v>8228</v>
      </c>
      <c r="H2230" t="s">
        <v>8250</v>
      </c>
      <c r="I2230">
        <v>1458235549</v>
      </c>
      <c r="J2230">
        <v>1455647149</v>
      </c>
      <c r="K2230" t="b">
        <v>0</v>
      </c>
      <c r="L2230">
        <v>17</v>
      </c>
      <c r="M2230" t="b">
        <v>1</v>
      </c>
      <c r="N2230" t="s">
        <v>8271</v>
      </c>
      <c r="O2230" t="s">
        <v>8317</v>
      </c>
      <c r="P2230" t="s">
        <v>8319</v>
      </c>
      <c r="Q2230">
        <f t="shared" si="205"/>
        <v>107</v>
      </c>
      <c r="R2230">
        <f t="shared" si="204"/>
        <v>125.94</v>
      </c>
      <c r="S2230" s="12">
        <f t="shared" si="206"/>
        <v>42416.767928240741</v>
      </c>
      <c r="T2230" s="12">
        <f t="shared" si="207"/>
        <v>42446.726261574076</v>
      </c>
      <c r="U2230">
        <f t="shared" si="208"/>
        <v>2016</v>
      </c>
      <c r="V2230" s="18">
        <f t="shared" si="209"/>
        <v>29.958333333333332</v>
      </c>
    </row>
    <row r="2231" spans="1:22" ht="30" x14ac:dyDescent="0.25">
      <c r="A2231">
        <v>648</v>
      </c>
      <c r="B2231" s="3" t="s">
        <v>649</v>
      </c>
      <c r="C2231" s="3" t="s">
        <v>4758</v>
      </c>
      <c r="D2231" s="6">
        <v>35000</v>
      </c>
      <c r="E2231" s="8">
        <v>44388</v>
      </c>
      <c r="F2231" t="s">
        <v>8218</v>
      </c>
      <c r="G2231" t="s">
        <v>8223</v>
      </c>
      <c r="H2231" t="s">
        <v>8245</v>
      </c>
      <c r="I2231">
        <v>1413304708</v>
      </c>
      <c r="J2231">
        <v>1410280708</v>
      </c>
      <c r="K2231" t="b">
        <v>0</v>
      </c>
      <c r="L2231">
        <v>27</v>
      </c>
      <c r="M2231" t="b">
        <v>1</v>
      </c>
      <c r="N2231" t="s">
        <v>8271</v>
      </c>
      <c r="O2231" t="s">
        <v>8317</v>
      </c>
      <c r="P2231" t="s">
        <v>8319</v>
      </c>
      <c r="Q2231">
        <f t="shared" si="205"/>
        <v>127</v>
      </c>
      <c r="R2231">
        <f t="shared" si="204"/>
        <v>1644</v>
      </c>
      <c r="S2231" s="12">
        <f t="shared" si="206"/>
        <v>41891.693379629629</v>
      </c>
      <c r="T2231" s="12">
        <f t="shared" si="207"/>
        <v>41926.693379629629</v>
      </c>
      <c r="U2231">
        <f t="shared" si="208"/>
        <v>2014</v>
      </c>
      <c r="V2231" s="18">
        <f t="shared" si="209"/>
        <v>35</v>
      </c>
    </row>
    <row r="2232" spans="1:22" ht="60" x14ac:dyDescent="0.25">
      <c r="A2232">
        <v>649</v>
      </c>
      <c r="B2232" s="3" t="s">
        <v>650</v>
      </c>
      <c r="C2232" s="3" t="s">
        <v>4759</v>
      </c>
      <c r="D2232" s="6">
        <v>2500</v>
      </c>
      <c r="E2232" s="8">
        <v>3499</v>
      </c>
      <c r="F2232" t="s">
        <v>8218</v>
      </c>
      <c r="G2232" t="s">
        <v>8223</v>
      </c>
      <c r="H2232" t="s">
        <v>8245</v>
      </c>
      <c r="I2232">
        <v>1410904413</v>
      </c>
      <c r="J2232">
        <v>1409090013</v>
      </c>
      <c r="K2232" t="b">
        <v>0</v>
      </c>
      <c r="L2232">
        <v>82</v>
      </c>
      <c r="M2232" t="b">
        <v>1</v>
      </c>
      <c r="N2232" t="s">
        <v>8271</v>
      </c>
      <c r="O2232" t="s">
        <v>8317</v>
      </c>
      <c r="P2232" t="s">
        <v>8319</v>
      </c>
      <c r="Q2232">
        <f t="shared" si="205"/>
        <v>140</v>
      </c>
      <c r="R2232">
        <f t="shared" si="204"/>
        <v>42.67</v>
      </c>
      <c r="S2232" s="12">
        <f t="shared" si="206"/>
        <v>41877.912187499998</v>
      </c>
      <c r="T2232" s="12">
        <f t="shared" si="207"/>
        <v>41898.912187499998</v>
      </c>
      <c r="U2232">
        <f t="shared" si="208"/>
        <v>2014</v>
      </c>
      <c r="V2232" s="18">
        <f t="shared" si="209"/>
        <v>21</v>
      </c>
    </row>
    <row r="2233" spans="1:22" ht="60" x14ac:dyDescent="0.25">
      <c r="A2233">
        <v>650</v>
      </c>
      <c r="B2233" s="3" t="s">
        <v>651</v>
      </c>
      <c r="C2233" s="3" t="s">
        <v>4760</v>
      </c>
      <c r="D2233" s="6">
        <v>1500</v>
      </c>
      <c r="E2233" s="8">
        <v>1686</v>
      </c>
      <c r="F2233" t="s">
        <v>8218</v>
      </c>
      <c r="G2233" t="s">
        <v>8223</v>
      </c>
      <c r="H2233" t="s">
        <v>8245</v>
      </c>
      <c r="I2233">
        <v>1418953984</v>
      </c>
      <c r="J2233">
        <v>1413766384</v>
      </c>
      <c r="K2233" t="b">
        <v>0</v>
      </c>
      <c r="L2233">
        <v>48</v>
      </c>
      <c r="M2233" t="b">
        <v>1</v>
      </c>
      <c r="N2233" t="s">
        <v>8271</v>
      </c>
      <c r="O2233" t="s">
        <v>8317</v>
      </c>
      <c r="P2233" t="s">
        <v>8319</v>
      </c>
      <c r="Q2233">
        <f t="shared" si="205"/>
        <v>112</v>
      </c>
      <c r="R2233">
        <f t="shared" si="204"/>
        <v>35.130000000000003</v>
      </c>
      <c r="S2233" s="12">
        <f t="shared" si="206"/>
        <v>41932.036851851852</v>
      </c>
      <c r="T2233" s="12">
        <f t="shared" si="207"/>
        <v>41992.078518518523</v>
      </c>
      <c r="U2233">
        <f t="shared" si="208"/>
        <v>2014</v>
      </c>
      <c r="V2233" s="18">
        <f t="shared" si="209"/>
        <v>60.041666666666664</v>
      </c>
    </row>
    <row r="2234" spans="1:22" ht="60" x14ac:dyDescent="0.25">
      <c r="A2234">
        <v>651</v>
      </c>
      <c r="B2234" s="3" t="s">
        <v>652</v>
      </c>
      <c r="C2234" s="3" t="s">
        <v>4761</v>
      </c>
      <c r="D2234" s="6">
        <v>25000</v>
      </c>
      <c r="E2234" s="8">
        <v>25132</v>
      </c>
      <c r="F2234" t="s">
        <v>8218</v>
      </c>
      <c r="G2234" t="s">
        <v>8223</v>
      </c>
      <c r="H2234" t="s">
        <v>8245</v>
      </c>
      <c r="I2234">
        <v>1418430311</v>
      </c>
      <c r="J2234">
        <v>1415838311</v>
      </c>
      <c r="K2234" t="b">
        <v>0</v>
      </c>
      <c r="L2234">
        <v>105</v>
      </c>
      <c r="M2234" t="b">
        <v>1</v>
      </c>
      <c r="N2234" t="s">
        <v>8271</v>
      </c>
      <c r="O2234" t="s">
        <v>8317</v>
      </c>
      <c r="P2234" t="s">
        <v>8319</v>
      </c>
      <c r="Q2234">
        <f t="shared" si="205"/>
        <v>101</v>
      </c>
      <c r="R2234">
        <f t="shared" si="204"/>
        <v>239.35</v>
      </c>
      <c r="S2234" s="12">
        <f t="shared" si="206"/>
        <v>41956.017488425925</v>
      </c>
      <c r="T2234" s="12">
        <f t="shared" si="207"/>
        <v>41986.017488425925</v>
      </c>
      <c r="U2234">
        <f t="shared" si="208"/>
        <v>2014</v>
      </c>
      <c r="V2234" s="18">
        <f t="shared" si="209"/>
        <v>30</v>
      </c>
    </row>
    <row r="2235" spans="1:22" ht="60" x14ac:dyDescent="0.25">
      <c r="A2235">
        <v>652</v>
      </c>
      <c r="B2235" s="3" t="s">
        <v>653</v>
      </c>
      <c r="C2235" s="3" t="s">
        <v>4762</v>
      </c>
      <c r="D2235" s="6">
        <v>3000</v>
      </c>
      <c r="E2235" s="8">
        <v>3014</v>
      </c>
      <c r="F2235" t="s">
        <v>8218</v>
      </c>
      <c r="G2235" t="s">
        <v>8223</v>
      </c>
      <c r="H2235" t="s">
        <v>8245</v>
      </c>
      <c r="I2235">
        <v>1480613650</v>
      </c>
      <c r="J2235">
        <v>1478018050</v>
      </c>
      <c r="K2235" t="b">
        <v>0</v>
      </c>
      <c r="L2235">
        <v>28</v>
      </c>
      <c r="M2235" t="b">
        <v>1</v>
      </c>
      <c r="N2235" t="s">
        <v>8271</v>
      </c>
      <c r="O2235" t="s">
        <v>8317</v>
      </c>
      <c r="P2235" t="s">
        <v>8319</v>
      </c>
      <c r="Q2235">
        <f t="shared" si="205"/>
        <v>100</v>
      </c>
      <c r="R2235">
        <f t="shared" si="204"/>
        <v>107.64</v>
      </c>
      <c r="S2235" s="12">
        <f t="shared" si="206"/>
        <v>42675.690393518518</v>
      </c>
      <c r="T2235" s="12">
        <f t="shared" si="207"/>
        <v>42705.732060185182</v>
      </c>
      <c r="U2235">
        <f t="shared" si="208"/>
        <v>2016</v>
      </c>
      <c r="V2235" s="18">
        <f t="shared" si="209"/>
        <v>30.041666666666668</v>
      </c>
    </row>
    <row r="2236" spans="1:22" ht="60" x14ac:dyDescent="0.25">
      <c r="A2236">
        <v>653</v>
      </c>
      <c r="B2236" s="3" t="s">
        <v>654</v>
      </c>
      <c r="C2236" s="3" t="s">
        <v>4763</v>
      </c>
      <c r="D2236" s="6">
        <v>75000</v>
      </c>
      <c r="E2236" s="8">
        <v>106084.5</v>
      </c>
      <c r="F2236" t="s">
        <v>8218</v>
      </c>
      <c r="G2236" t="s">
        <v>8223</v>
      </c>
      <c r="H2236" t="s">
        <v>8245</v>
      </c>
      <c r="I2236">
        <v>1440082240</v>
      </c>
      <c r="J2236">
        <v>1436885440</v>
      </c>
      <c r="K2236" t="b">
        <v>0</v>
      </c>
      <c r="L2236">
        <v>1107</v>
      </c>
      <c r="M2236" t="b">
        <v>1</v>
      </c>
      <c r="N2236" t="s">
        <v>8271</v>
      </c>
      <c r="O2236" t="s">
        <v>8317</v>
      </c>
      <c r="P2236" t="s">
        <v>8319</v>
      </c>
      <c r="Q2236">
        <f t="shared" si="205"/>
        <v>141</v>
      </c>
      <c r="R2236">
        <f t="shared" si="204"/>
        <v>95.83</v>
      </c>
      <c r="S2236" s="12">
        <f t="shared" si="206"/>
        <v>42199.618518518517</v>
      </c>
      <c r="T2236" s="12">
        <f t="shared" si="207"/>
        <v>42236.618518518517</v>
      </c>
      <c r="U2236">
        <f t="shared" si="208"/>
        <v>2015</v>
      </c>
      <c r="V2236" s="18">
        <f t="shared" si="209"/>
        <v>37</v>
      </c>
    </row>
    <row r="2237" spans="1:22" ht="60" x14ac:dyDescent="0.25">
      <c r="A2237">
        <v>654</v>
      </c>
      <c r="B2237" s="3" t="s">
        <v>655</v>
      </c>
      <c r="C2237" s="3" t="s">
        <v>4764</v>
      </c>
      <c r="D2237" s="6">
        <v>12000</v>
      </c>
      <c r="E2237" s="8">
        <v>32075</v>
      </c>
      <c r="F2237" t="s">
        <v>8218</v>
      </c>
      <c r="G2237" t="s">
        <v>8223</v>
      </c>
      <c r="H2237" t="s">
        <v>8245</v>
      </c>
      <c r="I2237">
        <v>1436396313</v>
      </c>
      <c r="J2237">
        <v>1433804313</v>
      </c>
      <c r="K2237" t="b">
        <v>0</v>
      </c>
      <c r="L2237">
        <v>1013</v>
      </c>
      <c r="M2237" t="b">
        <v>1</v>
      </c>
      <c r="N2237" t="s">
        <v>8271</v>
      </c>
      <c r="O2237" t="s">
        <v>8317</v>
      </c>
      <c r="P2237" t="s">
        <v>8319</v>
      </c>
      <c r="Q2237">
        <f t="shared" si="205"/>
        <v>267</v>
      </c>
      <c r="R2237">
        <f t="shared" si="204"/>
        <v>31.66</v>
      </c>
      <c r="S2237" s="12">
        <f t="shared" si="206"/>
        <v>42163.957326388889</v>
      </c>
      <c r="T2237" s="12">
        <f t="shared" si="207"/>
        <v>42193.957326388889</v>
      </c>
      <c r="U2237">
        <f t="shared" si="208"/>
        <v>2015</v>
      </c>
      <c r="V2237" s="18">
        <f t="shared" si="209"/>
        <v>30</v>
      </c>
    </row>
    <row r="2238" spans="1:22" ht="45" x14ac:dyDescent="0.25">
      <c r="A2238">
        <v>655</v>
      </c>
      <c r="B2238" s="3" t="s">
        <v>656</v>
      </c>
      <c r="C2238" s="3" t="s">
        <v>4765</v>
      </c>
      <c r="D2238" s="6">
        <v>8000</v>
      </c>
      <c r="E2238" s="8">
        <v>11751</v>
      </c>
      <c r="F2238" t="s">
        <v>8218</v>
      </c>
      <c r="G2238" t="s">
        <v>8223</v>
      </c>
      <c r="H2238" t="s">
        <v>8245</v>
      </c>
      <c r="I2238">
        <v>1426197512</v>
      </c>
      <c r="J2238">
        <v>1423609112</v>
      </c>
      <c r="K2238" t="b">
        <v>0</v>
      </c>
      <c r="L2238">
        <v>274</v>
      </c>
      <c r="M2238" t="b">
        <v>1</v>
      </c>
      <c r="N2238" t="s">
        <v>8271</v>
      </c>
      <c r="O2238" t="s">
        <v>8317</v>
      </c>
      <c r="P2238" t="s">
        <v>8319</v>
      </c>
      <c r="Q2238">
        <f t="shared" si="205"/>
        <v>147</v>
      </c>
      <c r="R2238">
        <f t="shared" si="204"/>
        <v>42.89</v>
      </c>
      <c r="S2238" s="12">
        <f t="shared" si="206"/>
        <v>42045.957314814819</v>
      </c>
      <c r="T2238" s="12">
        <f t="shared" si="207"/>
        <v>42075.915648148148</v>
      </c>
      <c r="U2238">
        <f t="shared" si="208"/>
        <v>2015</v>
      </c>
      <c r="V2238" s="18">
        <f t="shared" si="209"/>
        <v>29.958333333333332</v>
      </c>
    </row>
    <row r="2239" spans="1:22" ht="60" x14ac:dyDescent="0.25">
      <c r="A2239">
        <v>656</v>
      </c>
      <c r="B2239" s="3" t="s">
        <v>657</v>
      </c>
      <c r="C2239" s="3" t="s">
        <v>4766</v>
      </c>
      <c r="D2239" s="6">
        <v>5000</v>
      </c>
      <c r="E2239" s="8">
        <v>10678</v>
      </c>
      <c r="F2239" t="s">
        <v>8218</v>
      </c>
      <c r="G2239" t="s">
        <v>8223</v>
      </c>
      <c r="H2239" t="s">
        <v>8245</v>
      </c>
      <c r="I2239">
        <v>1460917119</v>
      </c>
      <c r="J2239">
        <v>1455736719</v>
      </c>
      <c r="K2239" t="b">
        <v>0</v>
      </c>
      <c r="L2239">
        <v>87</v>
      </c>
      <c r="M2239" t="b">
        <v>1</v>
      </c>
      <c r="N2239" t="s">
        <v>8271</v>
      </c>
      <c r="O2239" t="s">
        <v>8317</v>
      </c>
      <c r="P2239" t="s">
        <v>8319</v>
      </c>
      <c r="Q2239">
        <f t="shared" si="205"/>
        <v>214</v>
      </c>
      <c r="R2239">
        <f t="shared" si="204"/>
        <v>122.74</v>
      </c>
      <c r="S2239" s="12">
        <f t="shared" si="206"/>
        <v>42417.804618055554</v>
      </c>
      <c r="T2239" s="12">
        <f t="shared" si="207"/>
        <v>42477.762951388882</v>
      </c>
      <c r="U2239">
        <f t="shared" si="208"/>
        <v>2016</v>
      </c>
      <c r="V2239" s="18">
        <f t="shared" si="209"/>
        <v>59.958333333333336</v>
      </c>
    </row>
    <row r="2240" spans="1:22" ht="60" x14ac:dyDescent="0.25">
      <c r="A2240">
        <v>657</v>
      </c>
      <c r="B2240" s="3" t="s">
        <v>658</v>
      </c>
      <c r="C2240" s="3" t="s">
        <v>4767</v>
      </c>
      <c r="D2240" s="6">
        <v>15000</v>
      </c>
      <c r="E2240" s="8">
        <v>18855</v>
      </c>
      <c r="F2240" t="s">
        <v>8218</v>
      </c>
      <c r="G2240" t="s">
        <v>8223</v>
      </c>
      <c r="H2240" t="s">
        <v>8245</v>
      </c>
      <c r="I2240">
        <v>1450901872</v>
      </c>
      <c r="J2240">
        <v>1448309872</v>
      </c>
      <c r="K2240" t="b">
        <v>0</v>
      </c>
      <c r="L2240">
        <v>99</v>
      </c>
      <c r="M2240" t="b">
        <v>1</v>
      </c>
      <c r="N2240" t="s">
        <v>8271</v>
      </c>
      <c r="O2240" t="s">
        <v>8317</v>
      </c>
      <c r="P2240" t="s">
        <v>8319</v>
      </c>
      <c r="Q2240">
        <f t="shared" si="205"/>
        <v>126</v>
      </c>
      <c r="R2240">
        <f t="shared" si="204"/>
        <v>190.45</v>
      </c>
      <c r="S2240" s="12">
        <f t="shared" si="206"/>
        <v>42331.84574074074</v>
      </c>
      <c r="T2240" s="12">
        <f t="shared" si="207"/>
        <v>42361.84574074074</v>
      </c>
      <c r="U2240">
        <f t="shared" si="208"/>
        <v>2015</v>
      </c>
      <c r="V2240" s="18">
        <f t="shared" si="209"/>
        <v>30</v>
      </c>
    </row>
    <row r="2241" spans="1:22" ht="60" x14ac:dyDescent="0.25">
      <c r="A2241">
        <v>658</v>
      </c>
      <c r="B2241" s="3" t="s">
        <v>659</v>
      </c>
      <c r="C2241" s="3" t="s">
        <v>4768</v>
      </c>
      <c r="D2241" s="6">
        <v>28888</v>
      </c>
      <c r="E2241" s="8">
        <v>30177</v>
      </c>
      <c r="F2241" t="s">
        <v>8218</v>
      </c>
      <c r="G2241" t="s">
        <v>8223</v>
      </c>
      <c r="H2241" t="s">
        <v>8245</v>
      </c>
      <c r="I2241">
        <v>1437933600</v>
      </c>
      <c r="J2241">
        <v>1435117889</v>
      </c>
      <c r="K2241" t="b">
        <v>0</v>
      </c>
      <c r="L2241">
        <v>276</v>
      </c>
      <c r="M2241" t="b">
        <v>1</v>
      </c>
      <c r="N2241" t="s">
        <v>8271</v>
      </c>
      <c r="O2241" t="s">
        <v>8317</v>
      </c>
      <c r="P2241" t="s">
        <v>8319</v>
      </c>
      <c r="Q2241">
        <f t="shared" si="205"/>
        <v>104</v>
      </c>
      <c r="R2241">
        <f t="shared" si="204"/>
        <v>109.34</v>
      </c>
      <c r="S2241" s="12">
        <f t="shared" si="206"/>
        <v>42179.160752314812</v>
      </c>
      <c r="T2241" s="12">
        <f t="shared" si="207"/>
        <v>42211.75</v>
      </c>
      <c r="U2241">
        <f t="shared" si="208"/>
        <v>2015</v>
      </c>
      <c r="V2241" s="18">
        <f t="shared" si="209"/>
        <v>32.589247685185185</v>
      </c>
    </row>
    <row r="2242" spans="1:22" x14ac:dyDescent="0.25">
      <c r="A2242">
        <v>659</v>
      </c>
      <c r="B2242" s="3" t="s">
        <v>660</v>
      </c>
      <c r="C2242" s="3" t="s">
        <v>4769</v>
      </c>
      <c r="D2242" s="6">
        <v>3000</v>
      </c>
      <c r="E2242" s="8">
        <v>3017</v>
      </c>
      <c r="F2242" t="s">
        <v>8218</v>
      </c>
      <c r="G2242" t="s">
        <v>8223</v>
      </c>
      <c r="H2242" t="s">
        <v>8245</v>
      </c>
      <c r="I2242">
        <v>1440339295</v>
      </c>
      <c r="J2242">
        <v>1437747295</v>
      </c>
      <c r="K2242" t="b">
        <v>0</v>
      </c>
      <c r="L2242">
        <v>21</v>
      </c>
      <c r="M2242" t="b">
        <v>1</v>
      </c>
      <c r="N2242" t="s">
        <v>8271</v>
      </c>
      <c r="O2242" t="s">
        <v>8317</v>
      </c>
      <c r="P2242" t="s">
        <v>8319</v>
      </c>
      <c r="Q2242">
        <f t="shared" si="205"/>
        <v>101</v>
      </c>
      <c r="R2242">
        <f t="shared" ref="R2242:R2305" si="210">IFERROR(ROUND(E2242/L2242,2),0)</f>
        <v>143.66999999999999</v>
      </c>
      <c r="S2242" s="12">
        <f t="shared" si="206"/>
        <v>42209.593692129631</v>
      </c>
      <c r="T2242" s="12">
        <f t="shared" si="207"/>
        <v>42239.593692129631</v>
      </c>
      <c r="U2242">
        <f t="shared" si="208"/>
        <v>2015</v>
      </c>
      <c r="V2242" s="18">
        <f t="shared" si="209"/>
        <v>30</v>
      </c>
    </row>
    <row r="2243" spans="1:22" ht="60" x14ac:dyDescent="0.25">
      <c r="A2243">
        <v>660</v>
      </c>
      <c r="B2243" s="3" t="s">
        <v>661</v>
      </c>
      <c r="C2243" s="3" t="s">
        <v>4770</v>
      </c>
      <c r="D2243" s="6">
        <v>50000</v>
      </c>
      <c r="E2243" s="8">
        <v>1529</v>
      </c>
      <c r="F2243" t="s">
        <v>8220</v>
      </c>
      <c r="G2243" t="s">
        <v>8223</v>
      </c>
      <c r="H2243" t="s">
        <v>8245</v>
      </c>
      <c r="I2243">
        <v>1415558879</v>
      </c>
      <c r="J2243">
        <v>1412963279</v>
      </c>
      <c r="K2243" t="b">
        <v>0</v>
      </c>
      <c r="L2243">
        <v>18</v>
      </c>
      <c r="M2243" t="b">
        <v>0</v>
      </c>
      <c r="N2243" t="s">
        <v>8271</v>
      </c>
      <c r="O2243" t="s">
        <v>8317</v>
      </c>
      <c r="P2243" t="s">
        <v>8319</v>
      </c>
      <c r="Q2243">
        <f t="shared" ref="Q2243:Q2306" si="211">ROUND(E2243/D2243*100,0)</f>
        <v>3</v>
      </c>
      <c r="R2243">
        <f t="shared" si="210"/>
        <v>84.94</v>
      </c>
      <c r="S2243" s="12">
        <f t="shared" ref="S2243:S2306" si="212">(((J2243/60)/60)/24)+DATE(1970,1,1)</f>
        <v>41922.741655092592</v>
      </c>
      <c r="T2243" s="12">
        <f t="shared" ref="T2243:T2306" si="213">(((I2243/60)/60)/24)+DATE(1970,1,1)</f>
        <v>41952.783321759263</v>
      </c>
      <c r="U2243">
        <f t="shared" ref="U2243:U2306" si="214">YEAR(S2243)</f>
        <v>2014</v>
      </c>
      <c r="V2243" s="18">
        <f t="shared" ref="V2243:V2306" si="215">(I2243-J2243)/60/60/24</f>
        <v>30.041666666666668</v>
      </c>
    </row>
    <row r="2244" spans="1:22" ht="45" x14ac:dyDescent="0.25">
      <c r="A2244">
        <v>661</v>
      </c>
      <c r="B2244" s="3" t="s">
        <v>662</v>
      </c>
      <c r="C2244" s="3" t="s">
        <v>4771</v>
      </c>
      <c r="D2244" s="6">
        <v>10000</v>
      </c>
      <c r="E2244" s="8">
        <v>95</v>
      </c>
      <c r="F2244" t="s">
        <v>8220</v>
      </c>
      <c r="G2244" t="s">
        <v>8223</v>
      </c>
      <c r="H2244" t="s">
        <v>8245</v>
      </c>
      <c r="I2244">
        <v>1477236559</v>
      </c>
      <c r="J2244">
        <v>1474644559</v>
      </c>
      <c r="K2244" t="b">
        <v>0</v>
      </c>
      <c r="L2244">
        <v>9</v>
      </c>
      <c r="M2244" t="b">
        <v>0</v>
      </c>
      <c r="N2244" t="s">
        <v>8271</v>
      </c>
      <c r="O2244" t="s">
        <v>8317</v>
      </c>
      <c r="P2244" t="s">
        <v>8319</v>
      </c>
      <c r="Q2244">
        <f t="shared" si="211"/>
        <v>1</v>
      </c>
      <c r="R2244">
        <f t="shared" si="210"/>
        <v>10.56</v>
      </c>
      <c r="S2244" s="12">
        <f t="shared" si="212"/>
        <v>42636.645358796297</v>
      </c>
      <c r="T2244" s="12">
        <f t="shared" si="213"/>
        <v>42666.645358796297</v>
      </c>
      <c r="U2244">
        <f t="shared" si="214"/>
        <v>2016</v>
      </c>
      <c r="V2244" s="18">
        <f t="shared" si="215"/>
        <v>30</v>
      </c>
    </row>
    <row r="2245" spans="1:22" ht="45" x14ac:dyDescent="0.25">
      <c r="A2245">
        <v>662</v>
      </c>
      <c r="B2245" s="3" t="s">
        <v>663</v>
      </c>
      <c r="C2245" s="3" t="s">
        <v>4772</v>
      </c>
      <c r="D2245" s="6">
        <v>39000</v>
      </c>
      <c r="E2245" s="8">
        <v>156</v>
      </c>
      <c r="F2245" t="s">
        <v>8220</v>
      </c>
      <c r="G2245" t="s">
        <v>8223</v>
      </c>
      <c r="H2245" t="s">
        <v>8245</v>
      </c>
      <c r="I2245">
        <v>1421404247</v>
      </c>
      <c r="J2245">
        <v>1418812247</v>
      </c>
      <c r="K2245" t="b">
        <v>0</v>
      </c>
      <c r="L2245">
        <v>4</v>
      </c>
      <c r="M2245" t="b">
        <v>0</v>
      </c>
      <c r="N2245" t="s">
        <v>8271</v>
      </c>
      <c r="O2245" t="s">
        <v>8317</v>
      </c>
      <c r="P2245" t="s">
        <v>8319</v>
      </c>
      <c r="Q2245">
        <f t="shared" si="211"/>
        <v>0</v>
      </c>
      <c r="R2245">
        <f t="shared" si="210"/>
        <v>39</v>
      </c>
      <c r="S2245" s="12">
        <f t="shared" si="212"/>
        <v>41990.438043981485</v>
      </c>
      <c r="T2245" s="12">
        <f t="shared" si="213"/>
        <v>42020.438043981485</v>
      </c>
      <c r="U2245">
        <f t="shared" si="214"/>
        <v>2014</v>
      </c>
      <c r="V2245" s="18">
        <f t="shared" si="215"/>
        <v>30</v>
      </c>
    </row>
    <row r="2246" spans="1:22" ht="60" x14ac:dyDescent="0.25">
      <c r="A2246">
        <v>663</v>
      </c>
      <c r="B2246" s="3" t="s">
        <v>664</v>
      </c>
      <c r="C2246" s="3" t="s">
        <v>4773</v>
      </c>
      <c r="D2246" s="6">
        <v>200000</v>
      </c>
      <c r="E2246" s="8">
        <v>700</v>
      </c>
      <c r="F2246" t="s">
        <v>8220</v>
      </c>
      <c r="G2246" t="s">
        <v>8231</v>
      </c>
      <c r="H2246" t="s">
        <v>8252</v>
      </c>
      <c r="I2246">
        <v>1437250456</v>
      </c>
      <c r="J2246">
        <v>1434658456</v>
      </c>
      <c r="K2246" t="b">
        <v>0</v>
      </c>
      <c r="L2246">
        <v>7</v>
      </c>
      <c r="M2246" t="b">
        <v>0</v>
      </c>
      <c r="N2246" t="s">
        <v>8271</v>
      </c>
      <c r="O2246" t="s">
        <v>8317</v>
      </c>
      <c r="P2246" t="s">
        <v>8319</v>
      </c>
      <c r="Q2246">
        <f t="shared" si="211"/>
        <v>0</v>
      </c>
      <c r="R2246">
        <f t="shared" si="210"/>
        <v>100</v>
      </c>
      <c r="S2246" s="12">
        <f t="shared" si="212"/>
        <v>42173.843240740738</v>
      </c>
      <c r="T2246" s="12">
        <f t="shared" si="213"/>
        <v>42203.843240740738</v>
      </c>
      <c r="U2246">
        <f t="shared" si="214"/>
        <v>2015</v>
      </c>
      <c r="V2246" s="18">
        <f t="shared" si="215"/>
        <v>30</v>
      </c>
    </row>
    <row r="2247" spans="1:22" ht="60" x14ac:dyDescent="0.25">
      <c r="A2247">
        <v>664</v>
      </c>
      <c r="B2247" s="3" t="s">
        <v>665</v>
      </c>
      <c r="C2247" s="3" t="s">
        <v>4774</v>
      </c>
      <c r="D2247" s="6">
        <v>12000</v>
      </c>
      <c r="E2247" s="8">
        <v>904</v>
      </c>
      <c r="F2247" t="s">
        <v>8220</v>
      </c>
      <c r="G2247" t="s">
        <v>8223</v>
      </c>
      <c r="H2247" t="s">
        <v>8245</v>
      </c>
      <c r="I2247">
        <v>1428940775</v>
      </c>
      <c r="J2247">
        <v>1426348775</v>
      </c>
      <c r="K2247" t="b">
        <v>0</v>
      </c>
      <c r="L2247">
        <v>29</v>
      </c>
      <c r="M2247" t="b">
        <v>0</v>
      </c>
      <c r="N2247" t="s">
        <v>8271</v>
      </c>
      <c r="O2247" t="s">
        <v>8317</v>
      </c>
      <c r="P2247" t="s">
        <v>8319</v>
      </c>
      <c r="Q2247">
        <f t="shared" si="211"/>
        <v>8</v>
      </c>
      <c r="R2247">
        <f t="shared" si="210"/>
        <v>31.17</v>
      </c>
      <c r="S2247" s="12">
        <f t="shared" si="212"/>
        <v>42077.666377314818</v>
      </c>
      <c r="T2247" s="12">
        <f t="shared" si="213"/>
        <v>42107.666377314818</v>
      </c>
      <c r="U2247">
        <f t="shared" si="214"/>
        <v>2015</v>
      </c>
      <c r="V2247" s="18">
        <f t="shared" si="215"/>
        <v>30</v>
      </c>
    </row>
    <row r="2248" spans="1:22" ht="60" x14ac:dyDescent="0.25">
      <c r="A2248">
        <v>665</v>
      </c>
      <c r="B2248" s="3" t="s">
        <v>666</v>
      </c>
      <c r="C2248" s="3" t="s">
        <v>4775</v>
      </c>
      <c r="D2248" s="6">
        <v>10000</v>
      </c>
      <c r="E2248" s="8">
        <v>1864</v>
      </c>
      <c r="F2248" t="s">
        <v>8220</v>
      </c>
      <c r="G2248" t="s">
        <v>8223</v>
      </c>
      <c r="H2248" t="s">
        <v>8245</v>
      </c>
      <c r="I2248">
        <v>1484327061</v>
      </c>
      <c r="J2248">
        <v>1479143061</v>
      </c>
      <c r="K2248" t="b">
        <v>0</v>
      </c>
      <c r="L2248">
        <v>12</v>
      </c>
      <c r="M2248" t="b">
        <v>0</v>
      </c>
      <c r="N2248" t="s">
        <v>8271</v>
      </c>
      <c r="O2248" t="s">
        <v>8317</v>
      </c>
      <c r="P2248" t="s">
        <v>8319</v>
      </c>
      <c r="Q2248">
        <f t="shared" si="211"/>
        <v>19</v>
      </c>
      <c r="R2248">
        <f t="shared" si="210"/>
        <v>155.33000000000001</v>
      </c>
      <c r="S2248" s="12">
        <f t="shared" si="212"/>
        <v>42688.711354166662</v>
      </c>
      <c r="T2248" s="12">
        <f t="shared" si="213"/>
        <v>42748.711354166662</v>
      </c>
      <c r="U2248">
        <f t="shared" si="214"/>
        <v>2016</v>
      </c>
      <c r="V2248" s="18">
        <f t="shared" si="215"/>
        <v>60</v>
      </c>
    </row>
    <row r="2249" spans="1:22" ht="60" x14ac:dyDescent="0.25">
      <c r="A2249">
        <v>666</v>
      </c>
      <c r="B2249" s="3" t="s">
        <v>667</v>
      </c>
      <c r="C2249" s="3" t="s">
        <v>4776</v>
      </c>
      <c r="D2249" s="6">
        <v>200000</v>
      </c>
      <c r="E2249" s="8">
        <v>8</v>
      </c>
      <c r="F2249" t="s">
        <v>8220</v>
      </c>
      <c r="G2249" t="s">
        <v>8223</v>
      </c>
      <c r="H2249" t="s">
        <v>8245</v>
      </c>
      <c r="I2249">
        <v>1408305498</v>
      </c>
      <c r="J2249">
        <v>1405713498</v>
      </c>
      <c r="K2249" t="b">
        <v>0</v>
      </c>
      <c r="L2249">
        <v>4</v>
      </c>
      <c r="M2249" t="b">
        <v>0</v>
      </c>
      <c r="N2249" t="s">
        <v>8271</v>
      </c>
      <c r="O2249" t="s">
        <v>8317</v>
      </c>
      <c r="P2249" t="s">
        <v>8319</v>
      </c>
      <c r="Q2249">
        <f t="shared" si="211"/>
        <v>0</v>
      </c>
      <c r="R2249">
        <f t="shared" si="210"/>
        <v>2</v>
      </c>
      <c r="S2249" s="12">
        <f t="shared" si="212"/>
        <v>41838.832152777781</v>
      </c>
      <c r="T2249" s="12">
        <f t="shared" si="213"/>
        <v>41868.832152777781</v>
      </c>
      <c r="U2249">
        <f t="shared" si="214"/>
        <v>2014</v>
      </c>
      <c r="V2249" s="18">
        <f t="shared" si="215"/>
        <v>30</v>
      </c>
    </row>
    <row r="2250" spans="1:22" ht="60" x14ac:dyDescent="0.25">
      <c r="A2250">
        <v>667</v>
      </c>
      <c r="B2250" s="3" t="s">
        <v>668</v>
      </c>
      <c r="C2250" s="3" t="s">
        <v>4777</v>
      </c>
      <c r="D2250" s="6">
        <v>50000</v>
      </c>
      <c r="E2250" s="8">
        <v>5010</v>
      </c>
      <c r="F2250" t="s">
        <v>8220</v>
      </c>
      <c r="G2250" t="s">
        <v>8236</v>
      </c>
      <c r="H2250" t="s">
        <v>8248</v>
      </c>
      <c r="I2250">
        <v>1477731463</v>
      </c>
      <c r="J2250">
        <v>1474275463</v>
      </c>
      <c r="K2250" t="b">
        <v>0</v>
      </c>
      <c r="L2250">
        <v>28</v>
      </c>
      <c r="M2250" t="b">
        <v>0</v>
      </c>
      <c r="N2250" t="s">
        <v>8271</v>
      </c>
      <c r="O2250" t="s">
        <v>8317</v>
      </c>
      <c r="P2250" t="s">
        <v>8319</v>
      </c>
      <c r="Q2250">
        <f t="shared" si="211"/>
        <v>10</v>
      </c>
      <c r="R2250">
        <f t="shared" si="210"/>
        <v>178.93</v>
      </c>
      <c r="S2250" s="12">
        <f t="shared" si="212"/>
        <v>42632.373414351852</v>
      </c>
      <c r="T2250" s="12">
        <f t="shared" si="213"/>
        <v>42672.373414351852</v>
      </c>
      <c r="U2250">
        <f t="shared" si="214"/>
        <v>2016</v>
      </c>
      <c r="V2250" s="18">
        <f t="shared" si="215"/>
        <v>40</v>
      </c>
    </row>
    <row r="2251" spans="1:22" ht="45" x14ac:dyDescent="0.25">
      <c r="A2251">
        <v>668</v>
      </c>
      <c r="B2251" s="3" t="s">
        <v>669</v>
      </c>
      <c r="C2251" s="3" t="s">
        <v>4778</v>
      </c>
      <c r="D2251" s="6">
        <v>15000</v>
      </c>
      <c r="E2251" s="8">
        <v>684</v>
      </c>
      <c r="F2251" t="s">
        <v>8220</v>
      </c>
      <c r="G2251" t="s">
        <v>8223</v>
      </c>
      <c r="H2251" t="s">
        <v>8245</v>
      </c>
      <c r="I2251">
        <v>1431374222</v>
      </c>
      <c r="J2251">
        <v>1427486222</v>
      </c>
      <c r="K2251" t="b">
        <v>0</v>
      </c>
      <c r="L2251">
        <v>25</v>
      </c>
      <c r="M2251" t="b">
        <v>0</v>
      </c>
      <c r="N2251" t="s">
        <v>8271</v>
      </c>
      <c r="O2251" t="s">
        <v>8317</v>
      </c>
      <c r="P2251" t="s">
        <v>8319</v>
      </c>
      <c r="Q2251">
        <f t="shared" si="211"/>
        <v>5</v>
      </c>
      <c r="R2251">
        <f t="shared" si="210"/>
        <v>27.36</v>
      </c>
      <c r="S2251" s="12">
        <f t="shared" si="212"/>
        <v>42090.831273148149</v>
      </c>
      <c r="T2251" s="12">
        <f t="shared" si="213"/>
        <v>42135.831273148149</v>
      </c>
      <c r="U2251">
        <f t="shared" si="214"/>
        <v>2015</v>
      </c>
      <c r="V2251" s="18">
        <f t="shared" si="215"/>
        <v>45</v>
      </c>
    </row>
    <row r="2252" spans="1:22" ht="60" x14ac:dyDescent="0.25">
      <c r="A2252">
        <v>669</v>
      </c>
      <c r="B2252" s="3" t="s">
        <v>670</v>
      </c>
      <c r="C2252" s="3" t="s">
        <v>4779</v>
      </c>
      <c r="D2252" s="6">
        <v>200000</v>
      </c>
      <c r="E2252" s="8">
        <v>43015</v>
      </c>
      <c r="F2252" t="s">
        <v>8220</v>
      </c>
      <c r="G2252" t="s">
        <v>8234</v>
      </c>
      <c r="H2252" t="s">
        <v>8254</v>
      </c>
      <c r="I2252">
        <v>1467817258</v>
      </c>
      <c r="J2252">
        <v>1465225258</v>
      </c>
      <c r="K2252" t="b">
        <v>0</v>
      </c>
      <c r="L2252">
        <v>28</v>
      </c>
      <c r="M2252" t="b">
        <v>0</v>
      </c>
      <c r="N2252" t="s">
        <v>8271</v>
      </c>
      <c r="O2252" t="s">
        <v>8317</v>
      </c>
      <c r="P2252" t="s">
        <v>8319</v>
      </c>
      <c r="Q2252">
        <f t="shared" si="211"/>
        <v>22</v>
      </c>
      <c r="R2252">
        <f t="shared" si="210"/>
        <v>1536.25</v>
      </c>
      <c r="S2252" s="12">
        <f t="shared" si="212"/>
        <v>42527.625671296293</v>
      </c>
      <c r="T2252" s="12">
        <f t="shared" si="213"/>
        <v>42557.625671296293</v>
      </c>
      <c r="U2252">
        <f t="shared" si="214"/>
        <v>2016</v>
      </c>
      <c r="V2252" s="18">
        <f t="shared" si="215"/>
        <v>30</v>
      </c>
    </row>
    <row r="2253" spans="1:22" ht="60" x14ac:dyDescent="0.25">
      <c r="A2253">
        <v>670</v>
      </c>
      <c r="B2253" s="3" t="s">
        <v>671</v>
      </c>
      <c r="C2253" s="3" t="s">
        <v>4780</v>
      </c>
      <c r="D2253" s="6">
        <v>90000</v>
      </c>
      <c r="E2253" s="8">
        <v>26349</v>
      </c>
      <c r="F2253" t="s">
        <v>8220</v>
      </c>
      <c r="G2253" t="s">
        <v>8236</v>
      </c>
      <c r="H2253" t="s">
        <v>8248</v>
      </c>
      <c r="I2253">
        <v>1466323800</v>
      </c>
      <c r="J2253">
        <v>1463418120</v>
      </c>
      <c r="K2253" t="b">
        <v>0</v>
      </c>
      <c r="L2253">
        <v>310</v>
      </c>
      <c r="M2253" t="b">
        <v>0</v>
      </c>
      <c r="N2253" t="s">
        <v>8271</v>
      </c>
      <c r="O2253" t="s">
        <v>8317</v>
      </c>
      <c r="P2253" t="s">
        <v>8319</v>
      </c>
      <c r="Q2253">
        <f t="shared" si="211"/>
        <v>29</v>
      </c>
      <c r="R2253">
        <f t="shared" si="210"/>
        <v>85</v>
      </c>
      <c r="S2253" s="12">
        <f t="shared" si="212"/>
        <v>42506.709722222222</v>
      </c>
      <c r="T2253" s="12">
        <f t="shared" si="213"/>
        <v>42540.340277777781</v>
      </c>
      <c r="U2253">
        <f t="shared" si="214"/>
        <v>2016</v>
      </c>
      <c r="V2253" s="18">
        <f t="shared" si="215"/>
        <v>33.630555555555553</v>
      </c>
    </row>
    <row r="2254" spans="1:22" ht="60" x14ac:dyDescent="0.25">
      <c r="A2254">
        <v>671</v>
      </c>
      <c r="B2254" s="3" t="s">
        <v>672</v>
      </c>
      <c r="C2254" s="3" t="s">
        <v>4781</v>
      </c>
      <c r="D2254" s="6">
        <v>30000</v>
      </c>
      <c r="E2254" s="8">
        <v>11828</v>
      </c>
      <c r="F2254" t="s">
        <v>8220</v>
      </c>
      <c r="G2254" t="s">
        <v>8223</v>
      </c>
      <c r="H2254" t="s">
        <v>8245</v>
      </c>
      <c r="I2254">
        <v>1421208000</v>
      </c>
      <c r="J2254">
        <v>1418315852</v>
      </c>
      <c r="K2254" t="b">
        <v>0</v>
      </c>
      <c r="L2254">
        <v>15</v>
      </c>
      <c r="M2254" t="b">
        <v>0</v>
      </c>
      <c r="N2254" t="s">
        <v>8271</v>
      </c>
      <c r="O2254" t="s">
        <v>8317</v>
      </c>
      <c r="P2254" t="s">
        <v>8319</v>
      </c>
      <c r="Q2254">
        <f t="shared" si="211"/>
        <v>39</v>
      </c>
      <c r="R2254">
        <f t="shared" si="210"/>
        <v>788.53</v>
      </c>
      <c r="S2254" s="12">
        <f t="shared" si="212"/>
        <v>41984.692731481482</v>
      </c>
      <c r="T2254" s="12">
        <f t="shared" si="213"/>
        <v>42018.166666666672</v>
      </c>
      <c r="U2254">
        <f t="shared" si="214"/>
        <v>2014</v>
      </c>
      <c r="V2254" s="18">
        <f t="shared" si="215"/>
        <v>33.473935185185184</v>
      </c>
    </row>
    <row r="2255" spans="1:22" ht="60" x14ac:dyDescent="0.25">
      <c r="A2255">
        <v>672</v>
      </c>
      <c r="B2255" s="3" t="s">
        <v>673</v>
      </c>
      <c r="C2255" s="3" t="s">
        <v>4782</v>
      </c>
      <c r="D2255" s="6">
        <v>50000</v>
      </c>
      <c r="E2255" s="8">
        <v>10814</v>
      </c>
      <c r="F2255" t="s">
        <v>8220</v>
      </c>
      <c r="G2255" t="s">
        <v>8223</v>
      </c>
      <c r="H2255" t="s">
        <v>8245</v>
      </c>
      <c r="I2255">
        <v>1420088340</v>
      </c>
      <c r="J2255">
        <v>1417410964</v>
      </c>
      <c r="K2255" t="b">
        <v>0</v>
      </c>
      <c r="L2255">
        <v>215</v>
      </c>
      <c r="M2255" t="b">
        <v>0</v>
      </c>
      <c r="N2255" t="s">
        <v>8271</v>
      </c>
      <c r="O2255" t="s">
        <v>8317</v>
      </c>
      <c r="P2255" t="s">
        <v>8319</v>
      </c>
      <c r="Q2255">
        <f t="shared" si="211"/>
        <v>22</v>
      </c>
      <c r="R2255">
        <f t="shared" si="210"/>
        <v>50.3</v>
      </c>
      <c r="S2255" s="12">
        <f t="shared" si="212"/>
        <v>41974.219490740739</v>
      </c>
      <c r="T2255" s="12">
        <f t="shared" si="213"/>
        <v>42005.207638888889</v>
      </c>
      <c r="U2255">
        <f t="shared" si="214"/>
        <v>2014</v>
      </c>
      <c r="V2255" s="18">
        <f t="shared" si="215"/>
        <v>30.988148148148152</v>
      </c>
    </row>
    <row r="2256" spans="1:22" ht="60" x14ac:dyDescent="0.25">
      <c r="A2256">
        <v>673</v>
      </c>
      <c r="B2256" s="3" t="s">
        <v>674</v>
      </c>
      <c r="C2256" s="3" t="s">
        <v>4783</v>
      </c>
      <c r="D2256" s="6">
        <v>100000</v>
      </c>
      <c r="E2256" s="8">
        <v>205</v>
      </c>
      <c r="F2256" t="s">
        <v>8220</v>
      </c>
      <c r="G2256" t="s">
        <v>8223</v>
      </c>
      <c r="H2256" t="s">
        <v>8245</v>
      </c>
      <c r="I2256">
        <v>1409602217</v>
      </c>
      <c r="J2256">
        <v>1405714217</v>
      </c>
      <c r="K2256" t="b">
        <v>0</v>
      </c>
      <c r="L2256">
        <v>3</v>
      </c>
      <c r="M2256" t="b">
        <v>0</v>
      </c>
      <c r="N2256" t="s">
        <v>8271</v>
      </c>
      <c r="O2256" t="s">
        <v>8317</v>
      </c>
      <c r="P2256" t="s">
        <v>8319</v>
      </c>
      <c r="Q2256">
        <f t="shared" si="211"/>
        <v>0</v>
      </c>
      <c r="R2256">
        <f t="shared" si="210"/>
        <v>68.33</v>
      </c>
      <c r="S2256" s="12">
        <f t="shared" si="212"/>
        <v>41838.840474537035</v>
      </c>
      <c r="T2256" s="12">
        <f t="shared" si="213"/>
        <v>41883.840474537035</v>
      </c>
      <c r="U2256">
        <f t="shared" si="214"/>
        <v>2014</v>
      </c>
      <c r="V2256" s="18">
        <f t="shared" si="215"/>
        <v>45</v>
      </c>
    </row>
    <row r="2257" spans="1:22" ht="30" x14ac:dyDescent="0.25">
      <c r="A2257">
        <v>674</v>
      </c>
      <c r="B2257" s="3" t="s">
        <v>675</v>
      </c>
      <c r="C2257" s="3" t="s">
        <v>4784</v>
      </c>
      <c r="D2257" s="6">
        <v>50000</v>
      </c>
      <c r="E2257" s="8">
        <v>15</v>
      </c>
      <c r="F2257" t="s">
        <v>8220</v>
      </c>
      <c r="G2257" t="s">
        <v>8223</v>
      </c>
      <c r="H2257" t="s">
        <v>8245</v>
      </c>
      <c r="I2257">
        <v>1407811627</v>
      </c>
      <c r="J2257">
        <v>1402627627</v>
      </c>
      <c r="K2257" t="b">
        <v>0</v>
      </c>
      <c r="L2257">
        <v>2</v>
      </c>
      <c r="M2257" t="b">
        <v>0</v>
      </c>
      <c r="N2257" t="s">
        <v>8271</v>
      </c>
      <c r="O2257" t="s">
        <v>8317</v>
      </c>
      <c r="P2257" t="s">
        <v>8319</v>
      </c>
      <c r="Q2257">
        <f t="shared" si="211"/>
        <v>0</v>
      </c>
      <c r="R2257">
        <f t="shared" si="210"/>
        <v>7.5</v>
      </c>
      <c r="S2257" s="12">
        <f t="shared" si="212"/>
        <v>41803.116053240738</v>
      </c>
      <c r="T2257" s="12">
        <f t="shared" si="213"/>
        <v>41863.116053240738</v>
      </c>
      <c r="U2257">
        <f t="shared" si="214"/>
        <v>2014</v>
      </c>
      <c r="V2257" s="18">
        <f t="shared" si="215"/>
        <v>60</v>
      </c>
    </row>
    <row r="2258" spans="1:22" ht="60" x14ac:dyDescent="0.25">
      <c r="A2258">
        <v>675</v>
      </c>
      <c r="B2258" s="3" t="s">
        <v>676</v>
      </c>
      <c r="C2258" s="3" t="s">
        <v>4785</v>
      </c>
      <c r="D2258" s="6">
        <v>6000</v>
      </c>
      <c r="E2258" s="8">
        <v>891</v>
      </c>
      <c r="F2258" t="s">
        <v>8220</v>
      </c>
      <c r="G2258" t="s">
        <v>8223</v>
      </c>
      <c r="H2258" t="s">
        <v>8245</v>
      </c>
      <c r="I2258">
        <v>1420095540</v>
      </c>
      <c r="J2258">
        <v>1417558804</v>
      </c>
      <c r="K2258" t="b">
        <v>0</v>
      </c>
      <c r="L2258">
        <v>26</v>
      </c>
      <c r="M2258" t="b">
        <v>0</v>
      </c>
      <c r="N2258" t="s">
        <v>8271</v>
      </c>
      <c r="O2258" t="s">
        <v>8317</v>
      </c>
      <c r="P2258" t="s">
        <v>8319</v>
      </c>
      <c r="Q2258">
        <f t="shared" si="211"/>
        <v>15</v>
      </c>
      <c r="R2258">
        <f t="shared" si="210"/>
        <v>34.270000000000003</v>
      </c>
      <c r="S2258" s="12">
        <f t="shared" si="212"/>
        <v>41975.930601851855</v>
      </c>
      <c r="T2258" s="12">
        <f t="shared" si="213"/>
        <v>42005.290972222225</v>
      </c>
      <c r="U2258">
        <f t="shared" si="214"/>
        <v>2014</v>
      </c>
      <c r="V2258" s="18">
        <f t="shared" si="215"/>
        <v>29.360370370370372</v>
      </c>
    </row>
    <row r="2259" spans="1:22" ht="60" x14ac:dyDescent="0.25">
      <c r="A2259">
        <v>676</v>
      </c>
      <c r="B2259" s="3" t="s">
        <v>677</v>
      </c>
      <c r="C2259" s="3" t="s">
        <v>4786</v>
      </c>
      <c r="D2259" s="6">
        <v>100000</v>
      </c>
      <c r="E2259" s="8">
        <v>1471</v>
      </c>
      <c r="F2259" t="s">
        <v>8220</v>
      </c>
      <c r="G2259" t="s">
        <v>8228</v>
      </c>
      <c r="H2259" t="s">
        <v>8250</v>
      </c>
      <c r="I2259">
        <v>1423333581</v>
      </c>
      <c r="J2259">
        <v>1420741581</v>
      </c>
      <c r="K2259" t="b">
        <v>0</v>
      </c>
      <c r="L2259">
        <v>24</v>
      </c>
      <c r="M2259" t="b">
        <v>0</v>
      </c>
      <c r="N2259" t="s">
        <v>8271</v>
      </c>
      <c r="O2259" t="s">
        <v>8317</v>
      </c>
      <c r="P2259" t="s">
        <v>8319</v>
      </c>
      <c r="Q2259">
        <f t="shared" si="211"/>
        <v>1</v>
      </c>
      <c r="R2259">
        <f t="shared" si="210"/>
        <v>61.29</v>
      </c>
      <c r="S2259" s="12">
        <f t="shared" si="212"/>
        <v>42012.768298611118</v>
      </c>
      <c r="T2259" s="12">
        <f t="shared" si="213"/>
        <v>42042.768298611118</v>
      </c>
      <c r="U2259">
        <f t="shared" si="214"/>
        <v>2015</v>
      </c>
      <c r="V2259" s="18">
        <f t="shared" si="215"/>
        <v>30</v>
      </c>
    </row>
    <row r="2260" spans="1:22" ht="75" x14ac:dyDescent="0.25">
      <c r="A2260">
        <v>677</v>
      </c>
      <c r="B2260" s="3" t="s">
        <v>678</v>
      </c>
      <c r="C2260" s="3" t="s">
        <v>4787</v>
      </c>
      <c r="D2260" s="6">
        <v>50000</v>
      </c>
      <c r="E2260" s="8">
        <v>12792</v>
      </c>
      <c r="F2260" t="s">
        <v>8220</v>
      </c>
      <c r="G2260" t="s">
        <v>8236</v>
      </c>
      <c r="H2260" t="s">
        <v>8248</v>
      </c>
      <c r="I2260">
        <v>1467106895</v>
      </c>
      <c r="J2260">
        <v>1463218895</v>
      </c>
      <c r="K2260" t="b">
        <v>0</v>
      </c>
      <c r="L2260">
        <v>96</v>
      </c>
      <c r="M2260" t="b">
        <v>0</v>
      </c>
      <c r="N2260" t="s">
        <v>8271</v>
      </c>
      <c r="O2260" t="s">
        <v>8317</v>
      </c>
      <c r="P2260" t="s">
        <v>8319</v>
      </c>
      <c r="Q2260">
        <f t="shared" si="211"/>
        <v>26</v>
      </c>
      <c r="R2260">
        <f t="shared" si="210"/>
        <v>133.25</v>
      </c>
      <c r="S2260" s="12">
        <f t="shared" si="212"/>
        <v>42504.403877314813</v>
      </c>
      <c r="T2260" s="12">
        <f t="shared" si="213"/>
        <v>42549.403877314813</v>
      </c>
      <c r="U2260">
        <f t="shared" si="214"/>
        <v>2016</v>
      </c>
      <c r="V2260" s="18">
        <f t="shared" si="215"/>
        <v>45</v>
      </c>
    </row>
    <row r="2261" spans="1:22" ht="60" x14ac:dyDescent="0.25">
      <c r="A2261">
        <v>678</v>
      </c>
      <c r="B2261" s="3" t="s">
        <v>679</v>
      </c>
      <c r="C2261" s="3" t="s">
        <v>4788</v>
      </c>
      <c r="D2261" s="6">
        <v>29000</v>
      </c>
      <c r="E2261" s="8">
        <v>1108</v>
      </c>
      <c r="F2261" t="s">
        <v>8220</v>
      </c>
      <c r="G2261" t="s">
        <v>8223</v>
      </c>
      <c r="H2261" t="s">
        <v>8245</v>
      </c>
      <c r="I2261">
        <v>1463821338</v>
      </c>
      <c r="J2261">
        <v>1461229338</v>
      </c>
      <c r="K2261" t="b">
        <v>0</v>
      </c>
      <c r="L2261">
        <v>17</v>
      </c>
      <c r="M2261" t="b">
        <v>0</v>
      </c>
      <c r="N2261" t="s">
        <v>8271</v>
      </c>
      <c r="O2261" t="s">
        <v>8317</v>
      </c>
      <c r="P2261" t="s">
        <v>8319</v>
      </c>
      <c r="Q2261">
        <f t="shared" si="211"/>
        <v>4</v>
      </c>
      <c r="R2261">
        <f t="shared" si="210"/>
        <v>65.180000000000007</v>
      </c>
      <c r="S2261" s="12">
        <f t="shared" si="212"/>
        <v>42481.376597222217</v>
      </c>
      <c r="T2261" s="12">
        <f t="shared" si="213"/>
        <v>42511.376597222217</v>
      </c>
      <c r="U2261">
        <f t="shared" si="214"/>
        <v>2016</v>
      </c>
      <c r="V2261" s="18">
        <f t="shared" si="215"/>
        <v>30</v>
      </c>
    </row>
    <row r="2262" spans="1:22" ht="60" x14ac:dyDescent="0.25">
      <c r="A2262">
        <v>679</v>
      </c>
      <c r="B2262" s="3" t="s">
        <v>680</v>
      </c>
      <c r="C2262" s="3" t="s">
        <v>4789</v>
      </c>
      <c r="D2262" s="6">
        <v>57000</v>
      </c>
      <c r="E2262" s="8">
        <v>8827</v>
      </c>
      <c r="F2262" t="s">
        <v>8220</v>
      </c>
      <c r="G2262" t="s">
        <v>8223</v>
      </c>
      <c r="H2262" t="s">
        <v>8245</v>
      </c>
      <c r="I2262">
        <v>1472920909</v>
      </c>
      <c r="J2262">
        <v>1467736909</v>
      </c>
      <c r="K2262" t="b">
        <v>0</v>
      </c>
      <c r="L2262">
        <v>94</v>
      </c>
      <c r="M2262" t="b">
        <v>0</v>
      </c>
      <c r="N2262" t="s">
        <v>8271</v>
      </c>
      <c r="O2262" t="s">
        <v>8317</v>
      </c>
      <c r="P2262" t="s">
        <v>8319</v>
      </c>
      <c r="Q2262">
        <f t="shared" si="211"/>
        <v>15</v>
      </c>
      <c r="R2262">
        <f t="shared" si="210"/>
        <v>93.9</v>
      </c>
      <c r="S2262" s="12">
        <f t="shared" si="212"/>
        <v>42556.695706018523</v>
      </c>
      <c r="T2262" s="12">
        <f t="shared" si="213"/>
        <v>42616.695706018523</v>
      </c>
      <c r="U2262">
        <f t="shared" si="214"/>
        <v>2016</v>
      </c>
      <c r="V2262" s="18">
        <f t="shared" si="215"/>
        <v>60</v>
      </c>
    </row>
    <row r="2263" spans="1:22" ht="60" x14ac:dyDescent="0.25">
      <c r="A2263">
        <v>680</v>
      </c>
      <c r="B2263" s="3" t="s">
        <v>681</v>
      </c>
      <c r="C2263" s="3" t="s">
        <v>4790</v>
      </c>
      <c r="D2263" s="6">
        <v>75000</v>
      </c>
      <c r="E2263" s="8">
        <v>19434</v>
      </c>
      <c r="F2263" t="s">
        <v>8220</v>
      </c>
      <c r="G2263" t="s">
        <v>8223</v>
      </c>
      <c r="H2263" t="s">
        <v>8245</v>
      </c>
      <c r="I2263">
        <v>1410955331</v>
      </c>
      <c r="J2263">
        <v>1407931331</v>
      </c>
      <c r="K2263" t="b">
        <v>0</v>
      </c>
      <c r="L2263">
        <v>129</v>
      </c>
      <c r="M2263" t="b">
        <v>0</v>
      </c>
      <c r="N2263" t="s">
        <v>8271</v>
      </c>
      <c r="O2263" t="s">
        <v>8317</v>
      </c>
      <c r="P2263" t="s">
        <v>8319</v>
      </c>
      <c r="Q2263">
        <f t="shared" si="211"/>
        <v>26</v>
      </c>
      <c r="R2263">
        <f t="shared" si="210"/>
        <v>150.65</v>
      </c>
      <c r="S2263" s="12">
        <f t="shared" si="212"/>
        <v>41864.501516203702</v>
      </c>
      <c r="T2263" s="12">
        <f t="shared" si="213"/>
        <v>41899.501516203702</v>
      </c>
      <c r="U2263">
        <f t="shared" si="214"/>
        <v>2014</v>
      </c>
      <c r="V2263" s="18">
        <f t="shared" si="215"/>
        <v>35</v>
      </c>
    </row>
    <row r="2264" spans="1:22" ht="60" x14ac:dyDescent="0.25">
      <c r="A2264">
        <v>681</v>
      </c>
      <c r="B2264" s="3" t="s">
        <v>682</v>
      </c>
      <c r="C2264" s="3" t="s">
        <v>4791</v>
      </c>
      <c r="D2264" s="6">
        <v>2500</v>
      </c>
      <c r="E2264" s="8">
        <v>1</v>
      </c>
      <c r="F2264" t="s">
        <v>8220</v>
      </c>
      <c r="G2264" t="s">
        <v>8223</v>
      </c>
      <c r="H2264" t="s">
        <v>8245</v>
      </c>
      <c r="I2264">
        <v>1477509604</v>
      </c>
      <c r="J2264">
        <v>1474917604</v>
      </c>
      <c r="K2264" t="b">
        <v>0</v>
      </c>
      <c r="L2264">
        <v>1</v>
      </c>
      <c r="M2264" t="b">
        <v>0</v>
      </c>
      <c r="N2264" t="s">
        <v>8271</v>
      </c>
      <c r="O2264" t="s">
        <v>8317</v>
      </c>
      <c r="P2264" t="s">
        <v>8319</v>
      </c>
      <c r="Q2264">
        <f t="shared" si="211"/>
        <v>0</v>
      </c>
      <c r="R2264">
        <f t="shared" si="210"/>
        <v>1</v>
      </c>
      <c r="S2264" s="12">
        <f t="shared" si="212"/>
        <v>42639.805601851855</v>
      </c>
      <c r="T2264" s="12">
        <f t="shared" si="213"/>
        <v>42669.805601851855</v>
      </c>
      <c r="U2264">
        <f t="shared" si="214"/>
        <v>2016</v>
      </c>
      <c r="V2264" s="18">
        <f t="shared" si="215"/>
        <v>30</v>
      </c>
    </row>
    <row r="2265" spans="1:22" ht="45" x14ac:dyDescent="0.25">
      <c r="A2265">
        <v>682</v>
      </c>
      <c r="B2265" s="3" t="s">
        <v>683</v>
      </c>
      <c r="C2265" s="3" t="s">
        <v>4792</v>
      </c>
      <c r="D2265" s="6">
        <v>50000</v>
      </c>
      <c r="E2265" s="8">
        <v>53</v>
      </c>
      <c r="F2265" t="s">
        <v>8220</v>
      </c>
      <c r="G2265" t="s">
        <v>8223</v>
      </c>
      <c r="H2265" t="s">
        <v>8245</v>
      </c>
      <c r="I2265">
        <v>1489512122</v>
      </c>
      <c r="J2265">
        <v>1486923722</v>
      </c>
      <c r="K2265" t="b">
        <v>0</v>
      </c>
      <c r="L2265">
        <v>4</v>
      </c>
      <c r="M2265" t="b">
        <v>0</v>
      </c>
      <c r="N2265" t="s">
        <v>8271</v>
      </c>
      <c r="O2265" t="s">
        <v>8317</v>
      </c>
      <c r="P2265" t="s">
        <v>8319</v>
      </c>
      <c r="Q2265">
        <f t="shared" si="211"/>
        <v>0</v>
      </c>
      <c r="R2265">
        <f t="shared" si="210"/>
        <v>13.25</v>
      </c>
      <c r="S2265" s="12">
        <f t="shared" si="212"/>
        <v>42778.765300925923</v>
      </c>
      <c r="T2265" s="12">
        <f t="shared" si="213"/>
        <v>42808.723634259266</v>
      </c>
      <c r="U2265">
        <f t="shared" si="214"/>
        <v>2017</v>
      </c>
      <c r="V2265" s="18">
        <f t="shared" si="215"/>
        <v>29.958333333333332</v>
      </c>
    </row>
    <row r="2266" spans="1:22" ht="60" x14ac:dyDescent="0.25">
      <c r="A2266">
        <v>683</v>
      </c>
      <c r="B2266" s="3" t="s">
        <v>684</v>
      </c>
      <c r="C2266" s="3" t="s">
        <v>4793</v>
      </c>
      <c r="D2266" s="6">
        <v>35000</v>
      </c>
      <c r="E2266" s="8">
        <v>298</v>
      </c>
      <c r="F2266" t="s">
        <v>8220</v>
      </c>
      <c r="G2266" t="s">
        <v>8223</v>
      </c>
      <c r="H2266" t="s">
        <v>8245</v>
      </c>
      <c r="I2266">
        <v>1477949764</v>
      </c>
      <c r="J2266">
        <v>1474493764</v>
      </c>
      <c r="K2266" t="b">
        <v>0</v>
      </c>
      <c r="L2266">
        <v>3</v>
      </c>
      <c r="M2266" t="b">
        <v>0</v>
      </c>
      <c r="N2266" t="s">
        <v>8271</v>
      </c>
      <c r="O2266" t="s">
        <v>8317</v>
      </c>
      <c r="P2266" t="s">
        <v>8319</v>
      </c>
      <c r="Q2266">
        <f t="shared" si="211"/>
        <v>1</v>
      </c>
      <c r="R2266">
        <f t="shared" si="210"/>
        <v>99.33</v>
      </c>
      <c r="S2266" s="12">
        <f t="shared" si="212"/>
        <v>42634.900046296301</v>
      </c>
      <c r="T2266" s="12">
        <f t="shared" si="213"/>
        <v>42674.900046296301</v>
      </c>
      <c r="U2266">
        <f t="shared" si="214"/>
        <v>2016</v>
      </c>
      <c r="V2266" s="18">
        <f t="shared" si="215"/>
        <v>40</v>
      </c>
    </row>
    <row r="2267" spans="1:22" ht="30" x14ac:dyDescent="0.25">
      <c r="A2267">
        <v>684</v>
      </c>
      <c r="B2267" s="3" t="s">
        <v>685</v>
      </c>
      <c r="C2267" s="3" t="s">
        <v>4794</v>
      </c>
      <c r="D2267" s="6">
        <v>320000</v>
      </c>
      <c r="E2267" s="8">
        <v>23948</v>
      </c>
      <c r="F2267" t="s">
        <v>8220</v>
      </c>
      <c r="G2267" t="s">
        <v>8223</v>
      </c>
      <c r="H2267" t="s">
        <v>8245</v>
      </c>
      <c r="I2267">
        <v>1406257200</v>
      </c>
      <c r="J2267">
        <v>1403176891</v>
      </c>
      <c r="K2267" t="b">
        <v>0</v>
      </c>
      <c r="L2267">
        <v>135</v>
      </c>
      <c r="M2267" t="b">
        <v>0</v>
      </c>
      <c r="N2267" t="s">
        <v>8271</v>
      </c>
      <c r="O2267" t="s">
        <v>8317</v>
      </c>
      <c r="P2267" t="s">
        <v>8319</v>
      </c>
      <c r="Q2267">
        <f t="shared" si="211"/>
        <v>7</v>
      </c>
      <c r="R2267">
        <f t="shared" si="210"/>
        <v>177.39</v>
      </c>
      <c r="S2267" s="12">
        <f t="shared" si="212"/>
        <v>41809.473275462966</v>
      </c>
      <c r="T2267" s="12">
        <f t="shared" si="213"/>
        <v>41845.125</v>
      </c>
      <c r="U2267">
        <f t="shared" si="214"/>
        <v>2014</v>
      </c>
      <c r="V2267" s="18">
        <f t="shared" si="215"/>
        <v>35.651724537037033</v>
      </c>
    </row>
    <row r="2268" spans="1:22" ht="60" x14ac:dyDescent="0.25">
      <c r="A2268">
        <v>685</v>
      </c>
      <c r="B2268" s="3" t="s">
        <v>686</v>
      </c>
      <c r="C2268" s="3" t="s">
        <v>4795</v>
      </c>
      <c r="D2268" s="6">
        <v>2000</v>
      </c>
      <c r="E2268" s="8">
        <v>553</v>
      </c>
      <c r="F2268" t="s">
        <v>8220</v>
      </c>
      <c r="G2268" t="s">
        <v>8223</v>
      </c>
      <c r="H2268" t="s">
        <v>8245</v>
      </c>
      <c r="I2268">
        <v>1421095672</v>
      </c>
      <c r="J2268">
        <v>1417207672</v>
      </c>
      <c r="K2268" t="b">
        <v>0</v>
      </c>
      <c r="L2268">
        <v>10</v>
      </c>
      <c r="M2268" t="b">
        <v>0</v>
      </c>
      <c r="N2268" t="s">
        <v>8271</v>
      </c>
      <c r="O2268" t="s">
        <v>8317</v>
      </c>
      <c r="P2268" t="s">
        <v>8319</v>
      </c>
      <c r="Q2268">
        <f t="shared" si="211"/>
        <v>28</v>
      </c>
      <c r="R2268">
        <f t="shared" si="210"/>
        <v>55.3</v>
      </c>
      <c r="S2268" s="12">
        <f t="shared" si="212"/>
        <v>41971.866574074069</v>
      </c>
      <c r="T2268" s="12">
        <f t="shared" si="213"/>
        <v>42016.866574074069</v>
      </c>
      <c r="U2268">
        <f t="shared" si="214"/>
        <v>2014</v>
      </c>
      <c r="V2268" s="18">
        <f t="shared" si="215"/>
        <v>45</v>
      </c>
    </row>
    <row r="2269" spans="1:22" ht="60" x14ac:dyDescent="0.25">
      <c r="A2269">
        <v>686</v>
      </c>
      <c r="B2269" s="3" t="s">
        <v>687</v>
      </c>
      <c r="C2269" s="3" t="s">
        <v>4796</v>
      </c>
      <c r="D2269" s="6">
        <v>500000</v>
      </c>
      <c r="E2269" s="8">
        <v>0</v>
      </c>
      <c r="F2269" t="s">
        <v>8220</v>
      </c>
      <c r="G2269" t="s">
        <v>8236</v>
      </c>
      <c r="H2269" t="s">
        <v>8248</v>
      </c>
      <c r="I2269">
        <v>1438618170</v>
      </c>
      <c r="J2269">
        <v>1436026170</v>
      </c>
      <c r="K2269" t="b">
        <v>0</v>
      </c>
      <c r="L2269">
        <v>0</v>
      </c>
      <c r="M2269" t="b">
        <v>0</v>
      </c>
      <c r="N2269" t="s">
        <v>8271</v>
      </c>
      <c r="O2269" t="s">
        <v>8317</v>
      </c>
      <c r="P2269" t="s">
        <v>8319</v>
      </c>
      <c r="Q2269">
        <f t="shared" si="211"/>
        <v>0</v>
      </c>
      <c r="R2269">
        <f t="shared" si="210"/>
        <v>0</v>
      </c>
      <c r="S2269" s="12">
        <f t="shared" si="212"/>
        <v>42189.673263888893</v>
      </c>
      <c r="T2269" s="12">
        <f t="shared" si="213"/>
        <v>42219.673263888893</v>
      </c>
      <c r="U2269">
        <f t="shared" si="214"/>
        <v>2015</v>
      </c>
      <c r="V2269" s="18">
        <f t="shared" si="215"/>
        <v>30</v>
      </c>
    </row>
    <row r="2270" spans="1:22" ht="60" x14ac:dyDescent="0.25">
      <c r="A2270">
        <v>687</v>
      </c>
      <c r="B2270" s="3" t="s">
        <v>688</v>
      </c>
      <c r="C2270" s="3" t="s">
        <v>4797</v>
      </c>
      <c r="D2270" s="6">
        <v>100000</v>
      </c>
      <c r="E2270" s="8">
        <v>3550</v>
      </c>
      <c r="F2270" t="s">
        <v>8220</v>
      </c>
      <c r="G2270" t="s">
        <v>8237</v>
      </c>
      <c r="H2270" t="s">
        <v>8255</v>
      </c>
      <c r="I2270">
        <v>1486317653</v>
      </c>
      <c r="J2270">
        <v>1481133653</v>
      </c>
      <c r="K2270" t="b">
        <v>0</v>
      </c>
      <c r="L2270">
        <v>6</v>
      </c>
      <c r="M2270" t="b">
        <v>0</v>
      </c>
      <c r="N2270" t="s">
        <v>8271</v>
      </c>
      <c r="O2270" t="s">
        <v>8317</v>
      </c>
      <c r="P2270" t="s">
        <v>8319</v>
      </c>
      <c r="Q2270">
        <f t="shared" si="211"/>
        <v>4</v>
      </c>
      <c r="R2270">
        <f t="shared" si="210"/>
        <v>591.66999999999996</v>
      </c>
      <c r="S2270" s="12">
        <f t="shared" si="212"/>
        <v>42711.750613425931</v>
      </c>
      <c r="T2270" s="12">
        <f t="shared" si="213"/>
        <v>42771.750613425931</v>
      </c>
      <c r="U2270">
        <f t="shared" si="214"/>
        <v>2016</v>
      </c>
      <c r="V2270" s="18">
        <f t="shared" si="215"/>
        <v>60</v>
      </c>
    </row>
    <row r="2271" spans="1:22" ht="60" x14ac:dyDescent="0.25">
      <c r="A2271">
        <v>688</v>
      </c>
      <c r="B2271" s="3" t="s">
        <v>689</v>
      </c>
      <c r="C2271" s="3" t="s">
        <v>4798</v>
      </c>
      <c r="D2271" s="6">
        <v>20000</v>
      </c>
      <c r="E2271" s="8">
        <v>14598</v>
      </c>
      <c r="F2271" t="s">
        <v>8220</v>
      </c>
      <c r="G2271" t="s">
        <v>8223</v>
      </c>
      <c r="H2271" t="s">
        <v>8245</v>
      </c>
      <c r="I2271">
        <v>1444876253</v>
      </c>
      <c r="J2271">
        <v>1442284253</v>
      </c>
      <c r="K2271" t="b">
        <v>0</v>
      </c>
      <c r="L2271">
        <v>36</v>
      </c>
      <c r="M2271" t="b">
        <v>0</v>
      </c>
      <c r="N2271" t="s">
        <v>8271</v>
      </c>
      <c r="O2271" t="s">
        <v>8317</v>
      </c>
      <c r="P2271" t="s">
        <v>8319</v>
      </c>
      <c r="Q2271">
        <f t="shared" si="211"/>
        <v>73</v>
      </c>
      <c r="R2271">
        <f t="shared" si="210"/>
        <v>405.5</v>
      </c>
      <c r="S2271" s="12">
        <f t="shared" si="212"/>
        <v>42262.104780092588</v>
      </c>
      <c r="T2271" s="12">
        <f t="shared" si="213"/>
        <v>42292.104780092588</v>
      </c>
      <c r="U2271">
        <f t="shared" si="214"/>
        <v>2015</v>
      </c>
      <c r="V2271" s="18">
        <f t="shared" si="215"/>
        <v>30</v>
      </c>
    </row>
    <row r="2272" spans="1:22" ht="60" x14ac:dyDescent="0.25">
      <c r="A2272">
        <v>689</v>
      </c>
      <c r="B2272" s="3" t="s">
        <v>690</v>
      </c>
      <c r="C2272" s="3" t="s">
        <v>4799</v>
      </c>
      <c r="D2272" s="6">
        <v>200000</v>
      </c>
      <c r="E2272" s="8">
        <v>115297.5</v>
      </c>
      <c r="F2272" t="s">
        <v>8220</v>
      </c>
      <c r="G2272" t="s">
        <v>8223</v>
      </c>
      <c r="H2272" t="s">
        <v>8245</v>
      </c>
      <c r="I2272">
        <v>1481173140</v>
      </c>
      <c r="J2272">
        <v>1478016097</v>
      </c>
      <c r="K2272" t="b">
        <v>0</v>
      </c>
      <c r="L2272">
        <v>336</v>
      </c>
      <c r="M2272" t="b">
        <v>0</v>
      </c>
      <c r="N2272" t="s">
        <v>8271</v>
      </c>
      <c r="O2272" t="s">
        <v>8317</v>
      </c>
      <c r="P2272" t="s">
        <v>8319</v>
      </c>
      <c r="Q2272">
        <f t="shared" si="211"/>
        <v>58</v>
      </c>
      <c r="R2272">
        <f t="shared" si="210"/>
        <v>343.15</v>
      </c>
      <c r="S2272" s="12">
        <f t="shared" si="212"/>
        <v>42675.66778935185</v>
      </c>
      <c r="T2272" s="12">
        <f t="shared" si="213"/>
        <v>42712.207638888889</v>
      </c>
      <c r="U2272">
        <f t="shared" si="214"/>
        <v>2016</v>
      </c>
      <c r="V2272" s="18">
        <f t="shared" si="215"/>
        <v>36.539849537037036</v>
      </c>
    </row>
    <row r="2273" spans="1:22" ht="30" x14ac:dyDescent="0.25">
      <c r="A2273">
        <v>690</v>
      </c>
      <c r="B2273" s="3" t="s">
        <v>691</v>
      </c>
      <c r="C2273" s="3" t="s">
        <v>4800</v>
      </c>
      <c r="D2273" s="6">
        <v>20000</v>
      </c>
      <c r="E2273" s="8">
        <v>2468</v>
      </c>
      <c r="F2273" t="s">
        <v>8220</v>
      </c>
      <c r="G2273" t="s">
        <v>8223</v>
      </c>
      <c r="H2273" t="s">
        <v>8245</v>
      </c>
      <c r="I2273">
        <v>1473400800</v>
      </c>
      <c r="J2273">
        <v>1469718841</v>
      </c>
      <c r="K2273" t="b">
        <v>0</v>
      </c>
      <c r="L2273">
        <v>34</v>
      </c>
      <c r="M2273" t="b">
        <v>0</v>
      </c>
      <c r="N2273" t="s">
        <v>8271</v>
      </c>
      <c r="O2273" t="s">
        <v>8317</v>
      </c>
      <c r="P2273" t="s">
        <v>8319</v>
      </c>
      <c r="Q2273">
        <f t="shared" si="211"/>
        <v>12</v>
      </c>
      <c r="R2273">
        <f t="shared" si="210"/>
        <v>72.59</v>
      </c>
      <c r="S2273" s="12">
        <f t="shared" si="212"/>
        <v>42579.634733796294</v>
      </c>
      <c r="T2273" s="12">
        <f t="shared" si="213"/>
        <v>42622.25</v>
      </c>
      <c r="U2273">
        <f t="shared" si="214"/>
        <v>2016</v>
      </c>
      <c r="V2273" s="18">
        <f t="shared" si="215"/>
        <v>42.615266203703705</v>
      </c>
    </row>
    <row r="2274" spans="1:22" ht="45" x14ac:dyDescent="0.25">
      <c r="A2274">
        <v>691</v>
      </c>
      <c r="B2274" s="3" t="s">
        <v>692</v>
      </c>
      <c r="C2274" s="3" t="s">
        <v>4801</v>
      </c>
      <c r="D2274" s="6">
        <v>50000</v>
      </c>
      <c r="E2274" s="8">
        <v>260</v>
      </c>
      <c r="F2274" t="s">
        <v>8220</v>
      </c>
      <c r="G2274" t="s">
        <v>8223</v>
      </c>
      <c r="H2274" t="s">
        <v>8245</v>
      </c>
      <c r="I2274">
        <v>1435711246</v>
      </c>
      <c r="J2274">
        <v>1433292046</v>
      </c>
      <c r="K2274" t="b">
        <v>0</v>
      </c>
      <c r="L2274">
        <v>10</v>
      </c>
      <c r="M2274" t="b">
        <v>0</v>
      </c>
      <c r="N2274" t="s">
        <v>8271</v>
      </c>
      <c r="O2274" t="s">
        <v>8317</v>
      </c>
      <c r="P2274" t="s">
        <v>8319</v>
      </c>
      <c r="Q2274">
        <f t="shared" si="211"/>
        <v>1</v>
      </c>
      <c r="R2274">
        <f t="shared" si="210"/>
        <v>26</v>
      </c>
      <c r="S2274" s="12">
        <f t="shared" si="212"/>
        <v>42158.028310185182</v>
      </c>
      <c r="T2274" s="12">
        <f t="shared" si="213"/>
        <v>42186.028310185182</v>
      </c>
      <c r="U2274">
        <f t="shared" si="214"/>
        <v>2015</v>
      </c>
      <c r="V2274" s="18">
        <f t="shared" si="215"/>
        <v>28</v>
      </c>
    </row>
    <row r="2275" spans="1:22" ht="60" x14ac:dyDescent="0.25">
      <c r="A2275">
        <v>692</v>
      </c>
      <c r="B2275" s="3" t="s">
        <v>693</v>
      </c>
      <c r="C2275" s="3" t="s">
        <v>4802</v>
      </c>
      <c r="D2275" s="6">
        <v>20000</v>
      </c>
      <c r="E2275" s="8">
        <v>1306</v>
      </c>
      <c r="F2275" t="s">
        <v>8220</v>
      </c>
      <c r="G2275" t="s">
        <v>8224</v>
      </c>
      <c r="H2275" t="s">
        <v>8246</v>
      </c>
      <c r="I2275">
        <v>1482397263</v>
      </c>
      <c r="J2275">
        <v>1479805263</v>
      </c>
      <c r="K2275" t="b">
        <v>0</v>
      </c>
      <c r="L2275">
        <v>201</v>
      </c>
      <c r="M2275" t="b">
        <v>0</v>
      </c>
      <c r="N2275" t="s">
        <v>8271</v>
      </c>
      <c r="O2275" t="s">
        <v>8317</v>
      </c>
      <c r="P2275" t="s">
        <v>8319</v>
      </c>
      <c r="Q2275">
        <f t="shared" si="211"/>
        <v>7</v>
      </c>
      <c r="R2275">
        <f t="shared" si="210"/>
        <v>6.5</v>
      </c>
      <c r="S2275" s="12">
        <f t="shared" si="212"/>
        <v>42696.37572916667</v>
      </c>
      <c r="T2275" s="12">
        <f t="shared" si="213"/>
        <v>42726.37572916667</v>
      </c>
      <c r="U2275">
        <f t="shared" si="214"/>
        <v>2016</v>
      </c>
      <c r="V2275" s="18">
        <f t="shared" si="215"/>
        <v>30</v>
      </c>
    </row>
    <row r="2276" spans="1:22" ht="45" x14ac:dyDescent="0.25">
      <c r="A2276">
        <v>693</v>
      </c>
      <c r="B2276" s="3" t="s">
        <v>694</v>
      </c>
      <c r="C2276" s="3" t="s">
        <v>4803</v>
      </c>
      <c r="D2276" s="6">
        <v>100000</v>
      </c>
      <c r="E2276" s="8">
        <v>35338</v>
      </c>
      <c r="F2276" t="s">
        <v>8220</v>
      </c>
      <c r="G2276" t="s">
        <v>8223</v>
      </c>
      <c r="H2276" t="s">
        <v>8245</v>
      </c>
      <c r="I2276">
        <v>1430421827</v>
      </c>
      <c r="J2276">
        <v>1427829827</v>
      </c>
      <c r="K2276" t="b">
        <v>0</v>
      </c>
      <c r="L2276">
        <v>296</v>
      </c>
      <c r="M2276" t="b">
        <v>0</v>
      </c>
      <c r="N2276" t="s">
        <v>8271</v>
      </c>
      <c r="O2276" t="s">
        <v>8317</v>
      </c>
      <c r="P2276" t="s">
        <v>8319</v>
      </c>
      <c r="Q2276">
        <f t="shared" si="211"/>
        <v>35</v>
      </c>
      <c r="R2276">
        <f t="shared" si="210"/>
        <v>119.39</v>
      </c>
      <c r="S2276" s="12">
        <f t="shared" si="212"/>
        <v>42094.808182870373</v>
      </c>
      <c r="T2276" s="12">
        <f t="shared" si="213"/>
        <v>42124.808182870373</v>
      </c>
      <c r="U2276">
        <f t="shared" si="214"/>
        <v>2015</v>
      </c>
      <c r="V2276" s="18">
        <f t="shared" si="215"/>
        <v>30</v>
      </c>
    </row>
    <row r="2277" spans="1:22" ht="60" x14ac:dyDescent="0.25">
      <c r="A2277">
        <v>694</v>
      </c>
      <c r="B2277" s="3" t="s">
        <v>695</v>
      </c>
      <c r="C2277" s="3" t="s">
        <v>4804</v>
      </c>
      <c r="D2277" s="6">
        <v>150000</v>
      </c>
      <c r="E2277" s="8">
        <v>590</v>
      </c>
      <c r="F2277" t="s">
        <v>8220</v>
      </c>
      <c r="G2277" t="s">
        <v>8223</v>
      </c>
      <c r="H2277" t="s">
        <v>8245</v>
      </c>
      <c r="I2277">
        <v>1485964559</v>
      </c>
      <c r="J2277">
        <v>1483372559</v>
      </c>
      <c r="K2277" t="b">
        <v>0</v>
      </c>
      <c r="L2277">
        <v>7</v>
      </c>
      <c r="M2277" t="b">
        <v>0</v>
      </c>
      <c r="N2277" t="s">
        <v>8271</v>
      </c>
      <c r="O2277" t="s">
        <v>8317</v>
      </c>
      <c r="P2277" t="s">
        <v>8319</v>
      </c>
      <c r="Q2277">
        <f t="shared" si="211"/>
        <v>0</v>
      </c>
      <c r="R2277">
        <f t="shared" si="210"/>
        <v>84.29</v>
      </c>
      <c r="S2277" s="12">
        <f t="shared" si="212"/>
        <v>42737.663877314815</v>
      </c>
      <c r="T2277" s="12">
        <f t="shared" si="213"/>
        <v>42767.663877314815</v>
      </c>
      <c r="U2277">
        <f t="shared" si="214"/>
        <v>2017</v>
      </c>
      <c r="V2277" s="18">
        <f t="shared" si="215"/>
        <v>30</v>
      </c>
    </row>
    <row r="2278" spans="1:22" ht="60" x14ac:dyDescent="0.25">
      <c r="A2278">
        <v>695</v>
      </c>
      <c r="B2278" s="3" t="s">
        <v>696</v>
      </c>
      <c r="C2278" s="3" t="s">
        <v>4805</v>
      </c>
      <c r="D2278" s="6">
        <v>60000</v>
      </c>
      <c r="E2278" s="8">
        <v>636</v>
      </c>
      <c r="F2278" t="s">
        <v>8220</v>
      </c>
      <c r="G2278" t="s">
        <v>8223</v>
      </c>
      <c r="H2278" t="s">
        <v>8245</v>
      </c>
      <c r="I2278">
        <v>1414758620</v>
      </c>
      <c r="J2278">
        <v>1412166620</v>
      </c>
      <c r="K2278" t="b">
        <v>0</v>
      </c>
      <c r="L2278">
        <v>7</v>
      </c>
      <c r="M2278" t="b">
        <v>0</v>
      </c>
      <c r="N2278" t="s">
        <v>8271</v>
      </c>
      <c r="O2278" t="s">
        <v>8317</v>
      </c>
      <c r="P2278" t="s">
        <v>8319</v>
      </c>
      <c r="Q2278">
        <f t="shared" si="211"/>
        <v>1</v>
      </c>
      <c r="R2278">
        <f t="shared" si="210"/>
        <v>90.86</v>
      </c>
      <c r="S2278" s="12">
        <f t="shared" si="212"/>
        <v>41913.521064814813</v>
      </c>
      <c r="T2278" s="12">
        <f t="shared" si="213"/>
        <v>41943.521064814813</v>
      </c>
      <c r="U2278">
        <f t="shared" si="214"/>
        <v>2014</v>
      </c>
      <c r="V2278" s="18">
        <f t="shared" si="215"/>
        <v>30</v>
      </c>
    </row>
    <row r="2279" spans="1:22" ht="30" x14ac:dyDescent="0.25">
      <c r="A2279">
        <v>696</v>
      </c>
      <c r="B2279" s="3" t="s">
        <v>697</v>
      </c>
      <c r="C2279" s="3" t="s">
        <v>4806</v>
      </c>
      <c r="D2279" s="6">
        <v>175000</v>
      </c>
      <c r="E2279" s="8">
        <v>1</v>
      </c>
      <c r="F2279" t="s">
        <v>8220</v>
      </c>
      <c r="G2279" t="s">
        <v>8232</v>
      </c>
      <c r="H2279" t="s">
        <v>8248</v>
      </c>
      <c r="I2279">
        <v>1406326502</v>
      </c>
      <c r="J2279">
        <v>1403734502</v>
      </c>
      <c r="K2279" t="b">
        <v>0</v>
      </c>
      <c r="L2279">
        <v>1</v>
      </c>
      <c r="M2279" t="b">
        <v>0</v>
      </c>
      <c r="N2279" t="s">
        <v>8271</v>
      </c>
      <c r="O2279" t="s">
        <v>8317</v>
      </c>
      <c r="P2279" t="s">
        <v>8319</v>
      </c>
      <c r="Q2279">
        <f t="shared" si="211"/>
        <v>0</v>
      </c>
      <c r="R2279">
        <f t="shared" si="210"/>
        <v>1</v>
      </c>
      <c r="S2279" s="12">
        <f t="shared" si="212"/>
        <v>41815.927106481482</v>
      </c>
      <c r="T2279" s="12">
        <f t="shared" si="213"/>
        <v>41845.927106481482</v>
      </c>
      <c r="U2279">
        <f t="shared" si="214"/>
        <v>2014</v>
      </c>
      <c r="V2279" s="18">
        <f t="shared" si="215"/>
        <v>30</v>
      </c>
    </row>
    <row r="2280" spans="1:22" ht="60" x14ac:dyDescent="0.25">
      <c r="A2280">
        <v>697</v>
      </c>
      <c r="B2280" s="3" t="s">
        <v>698</v>
      </c>
      <c r="C2280" s="3" t="s">
        <v>4807</v>
      </c>
      <c r="D2280" s="6">
        <v>5000</v>
      </c>
      <c r="E2280" s="8">
        <v>2319</v>
      </c>
      <c r="F2280" t="s">
        <v>8220</v>
      </c>
      <c r="G2280" t="s">
        <v>8235</v>
      </c>
      <c r="H2280" t="s">
        <v>8248</v>
      </c>
      <c r="I2280">
        <v>1454502789</v>
      </c>
      <c r="J2280">
        <v>1453206789</v>
      </c>
      <c r="K2280" t="b">
        <v>0</v>
      </c>
      <c r="L2280">
        <v>114</v>
      </c>
      <c r="M2280" t="b">
        <v>0</v>
      </c>
      <c r="N2280" t="s">
        <v>8271</v>
      </c>
      <c r="O2280" t="s">
        <v>8317</v>
      </c>
      <c r="P2280" t="s">
        <v>8319</v>
      </c>
      <c r="Q2280">
        <f t="shared" si="211"/>
        <v>46</v>
      </c>
      <c r="R2280">
        <f t="shared" si="210"/>
        <v>20.34</v>
      </c>
      <c r="S2280" s="12">
        <f t="shared" si="212"/>
        <v>42388.523020833338</v>
      </c>
      <c r="T2280" s="12">
        <f t="shared" si="213"/>
        <v>42403.523020833338</v>
      </c>
      <c r="U2280">
        <f t="shared" si="214"/>
        <v>2016</v>
      </c>
      <c r="V2280" s="18">
        <f t="shared" si="215"/>
        <v>15</v>
      </c>
    </row>
    <row r="2281" spans="1:22" ht="60" x14ac:dyDescent="0.25">
      <c r="A2281">
        <v>698</v>
      </c>
      <c r="B2281" s="3" t="s">
        <v>699</v>
      </c>
      <c r="C2281" s="3" t="s">
        <v>4808</v>
      </c>
      <c r="D2281" s="6">
        <v>100000</v>
      </c>
      <c r="E2281" s="8">
        <v>15390</v>
      </c>
      <c r="F2281" t="s">
        <v>8220</v>
      </c>
      <c r="G2281" t="s">
        <v>8223</v>
      </c>
      <c r="H2281" t="s">
        <v>8245</v>
      </c>
      <c r="I2281">
        <v>1411005600</v>
      </c>
      <c r="J2281">
        <v>1408141245</v>
      </c>
      <c r="K2281" t="b">
        <v>0</v>
      </c>
      <c r="L2281">
        <v>29</v>
      </c>
      <c r="M2281" t="b">
        <v>0</v>
      </c>
      <c r="N2281" t="s">
        <v>8271</v>
      </c>
      <c r="O2281" t="s">
        <v>8317</v>
      </c>
      <c r="P2281" t="s">
        <v>8319</v>
      </c>
      <c r="Q2281">
        <f t="shared" si="211"/>
        <v>15</v>
      </c>
      <c r="R2281">
        <f t="shared" si="210"/>
        <v>530.69000000000005</v>
      </c>
      <c r="S2281" s="12">
        <f t="shared" si="212"/>
        <v>41866.931076388886</v>
      </c>
      <c r="T2281" s="12">
        <f t="shared" si="213"/>
        <v>41900.083333333336</v>
      </c>
      <c r="U2281">
        <f t="shared" si="214"/>
        <v>2014</v>
      </c>
      <c r="V2281" s="18">
        <f t="shared" si="215"/>
        <v>33.152256944444446</v>
      </c>
    </row>
    <row r="2282" spans="1:22" ht="60" x14ac:dyDescent="0.25">
      <c r="A2282">
        <v>699</v>
      </c>
      <c r="B2282" s="3" t="s">
        <v>700</v>
      </c>
      <c r="C2282" s="3" t="s">
        <v>4809</v>
      </c>
      <c r="D2282" s="6">
        <v>130000</v>
      </c>
      <c r="E2282" s="8">
        <v>107148.74</v>
      </c>
      <c r="F2282" t="s">
        <v>8220</v>
      </c>
      <c r="G2282" t="s">
        <v>8223</v>
      </c>
      <c r="H2282" t="s">
        <v>8245</v>
      </c>
      <c r="I2282">
        <v>1385136000</v>
      </c>
      <c r="J2282">
        <v>1381923548</v>
      </c>
      <c r="K2282" t="b">
        <v>0</v>
      </c>
      <c r="L2282">
        <v>890</v>
      </c>
      <c r="M2282" t="b">
        <v>0</v>
      </c>
      <c r="N2282" t="s">
        <v>8271</v>
      </c>
      <c r="O2282" t="s">
        <v>8317</v>
      </c>
      <c r="P2282" t="s">
        <v>8319</v>
      </c>
      <c r="Q2282">
        <f t="shared" si="211"/>
        <v>82</v>
      </c>
      <c r="R2282">
        <f t="shared" si="210"/>
        <v>120.39</v>
      </c>
      <c r="S2282" s="12">
        <f t="shared" si="212"/>
        <v>41563.485509259262</v>
      </c>
      <c r="T2282" s="12">
        <f t="shared" si="213"/>
        <v>41600.666666666664</v>
      </c>
      <c r="U2282">
        <f t="shared" si="214"/>
        <v>2013</v>
      </c>
      <c r="V2282" s="18">
        <f t="shared" si="215"/>
        <v>37.181157407407404</v>
      </c>
    </row>
    <row r="2283" spans="1:22" ht="60" x14ac:dyDescent="0.25">
      <c r="A2283">
        <v>700</v>
      </c>
      <c r="B2283" s="3" t="s">
        <v>701</v>
      </c>
      <c r="C2283" s="3" t="s">
        <v>4810</v>
      </c>
      <c r="D2283" s="6">
        <v>15000</v>
      </c>
      <c r="E2283" s="8">
        <v>403</v>
      </c>
      <c r="F2283" t="s">
        <v>8220</v>
      </c>
      <c r="G2283" t="s">
        <v>8226</v>
      </c>
      <c r="H2283" t="s">
        <v>8248</v>
      </c>
      <c r="I2283">
        <v>1484065881</v>
      </c>
      <c r="J2283">
        <v>1481473881</v>
      </c>
      <c r="K2283" t="b">
        <v>0</v>
      </c>
      <c r="L2283">
        <v>31</v>
      </c>
      <c r="M2283" t="b">
        <v>0</v>
      </c>
      <c r="N2283" t="s">
        <v>8271</v>
      </c>
      <c r="O2283" t="s">
        <v>8317</v>
      </c>
      <c r="P2283" t="s">
        <v>8319</v>
      </c>
      <c r="Q2283">
        <f t="shared" si="211"/>
        <v>3</v>
      </c>
      <c r="R2283">
        <f t="shared" si="210"/>
        <v>13</v>
      </c>
      <c r="S2283" s="12">
        <f t="shared" si="212"/>
        <v>42715.688437500001</v>
      </c>
      <c r="T2283" s="12">
        <f t="shared" si="213"/>
        <v>42745.688437500001</v>
      </c>
      <c r="U2283">
        <f t="shared" si="214"/>
        <v>2016</v>
      </c>
      <c r="V2283" s="18">
        <f t="shared" si="215"/>
        <v>30</v>
      </c>
    </row>
    <row r="2284" spans="1:22" ht="60" x14ac:dyDescent="0.25">
      <c r="A2284">
        <v>701</v>
      </c>
      <c r="B2284" s="3" t="s">
        <v>702</v>
      </c>
      <c r="C2284" s="3" t="s">
        <v>4811</v>
      </c>
      <c r="D2284" s="6">
        <v>23000</v>
      </c>
      <c r="E2284" s="8">
        <v>6118</v>
      </c>
      <c r="F2284" t="s">
        <v>8220</v>
      </c>
      <c r="G2284" t="s">
        <v>8224</v>
      </c>
      <c r="H2284" t="s">
        <v>8246</v>
      </c>
      <c r="I2284">
        <v>1406130880</v>
      </c>
      <c r="J2284">
        <v>1403538880</v>
      </c>
      <c r="K2284" t="b">
        <v>0</v>
      </c>
      <c r="L2284">
        <v>21</v>
      </c>
      <c r="M2284" t="b">
        <v>0</v>
      </c>
      <c r="N2284" t="s">
        <v>8271</v>
      </c>
      <c r="O2284" t="s">
        <v>8317</v>
      </c>
      <c r="P2284" t="s">
        <v>8319</v>
      </c>
      <c r="Q2284">
        <f t="shared" si="211"/>
        <v>27</v>
      </c>
      <c r="R2284">
        <f t="shared" si="210"/>
        <v>291.33</v>
      </c>
      <c r="S2284" s="12">
        <f t="shared" si="212"/>
        <v>41813.662962962961</v>
      </c>
      <c r="T2284" s="12">
        <f t="shared" si="213"/>
        <v>41843.662962962961</v>
      </c>
      <c r="U2284">
        <f t="shared" si="214"/>
        <v>2014</v>
      </c>
      <c r="V2284" s="18">
        <f t="shared" si="215"/>
        <v>30</v>
      </c>
    </row>
    <row r="2285" spans="1:22" ht="60" x14ac:dyDescent="0.25">
      <c r="A2285">
        <v>702</v>
      </c>
      <c r="B2285" s="3" t="s">
        <v>703</v>
      </c>
      <c r="C2285" s="3" t="s">
        <v>4812</v>
      </c>
      <c r="D2285" s="6">
        <v>15000</v>
      </c>
      <c r="E2285" s="8">
        <v>4622.01</v>
      </c>
      <c r="F2285" t="s">
        <v>8220</v>
      </c>
      <c r="G2285" t="s">
        <v>8223</v>
      </c>
      <c r="H2285" t="s">
        <v>8245</v>
      </c>
      <c r="I2285">
        <v>1480011987</v>
      </c>
      <c r="J2285">
        <v>1477416387</v>
      </c>
      <c r="K2285" t="b">
        <v>0</v>
      </c>
      <c r="L2285">
        <v>37</v>
      </c>
      <c r="M2285" t="b">
        <v>0</v>
      </c>
      <c r="N2285" t="s">
        <v>8271</v>
      </c>
      <c r="O2285" t="s">
        <v>8317</v>
      </c>
      <c r="P2285" t="s">
        <v>8319</v>
      </c>
      <c r="Q2285">
        <f t="shared" si="211"/>
        <v>31</v>
      </c>
      <c r="R2285">
        <f t="shared" si="210"/>
        <v>124.92</v>
      </c>
      <c r="S2285" s="12">
        <f t="shared" si="212"/>
        <v>42668.726701388892</v>
      </c>
      <c r="T2285" s="12">
        <f t="shared" si="213"/>
        <v>42698.768368055549</v>
      </c>
      <c r="U2285">
        <f t="shared" si="214"/>
        <v>2016</v>
      </c>
      <c r="V2285" s="18">
        <f t="shared" si="215"/>
        <v>30.041666666666668</v>
      </c>
    </row>
    <row r="2286" spans="1:22" ht="45" x14ac:dyDescent="0.25">
      <c r="A2286">
        <v>703</v>
      </c>
      <c r="B2286" s="3" t="s">
        <v>704</v>
      </c>
      <c r="C2286" s="3" t="s">
        <v>4813</v>
      </c>
      <c r="D2286" s="6">
        <v>15000</v>
      </c>
      <c r="E2286" s="8">
        <v>837</v>
      </c>
      <c r="F2286" t="s">
        <v>8220</v>
      </c>
      <c r="G2286" t="s">
        <v>8223</v>
      </c>
      <c r="H2286" t="s">
        <v>8245</v>
      </c>
      <c r="I2286">
        <v>1485905520</v>
      </c>
      <c r="J2286">
        <v>1481150949</v>
      </c>
      <c r="K2286" t="b">
        <v>0</v>
      </c>
      <c r="L2286">
        <v>7</v>
      </c>
      <c r="M2286" t="b">
        <v>0</v>
      </c>
      <c r="N2286" t="s">
        <v>8271</v>
      </c>
      <c r="O2286" t="s">
        <v>8317</v>
      </c>
      <c r="P2286" t="s">
        <v>8319</v>
      </c>
      <c r="Q2286">
        <f t="shared" si="211"/>
        <v>6</v>
      </c>
      <c r="R2286">
        <f t="shared" si="210"/>
        <v>119.57</v>
      </c>
      <c r="S2286" s="12">
        <f t="shared" si="212"/>
        <v>42711.950798611113</v>
      </c>
      <c r="T2286" s="12">
        <f t="shared" si="213"/>
        <v>42766.98055555555</v>
      </c>
      <c r="U2286">
        <f t="shared" si="214"/>
        <v>2016</v>
      </c>
      <c r="V2286" s="18">
        <f t="shared" si="215"/>
        <v>55.029756944444451</v>
      </c>
    </row>
    <row r="2287" spans="1:22" ht="45" x14ac:dyDescent="0.25">
      <c r="A2287">
        <v>704</v>
      </c>
      <c r="B2287" s="3" t="s">
        <v>705</v>
      </c>
      <c r="C2287" s="3" t="s">
        <v>4814</v>
      </c>
      <c r="D2287" s="6">
        <v>55000</v>
      </c>
      <c r="E2287" s="8">
        <v>481</v>
      </c>
      <c r="F2287" t="s">
        <v>8220</v>
      </c>
      <c r="G2287" t="s">
        <v>8228</v>
      </c>
      <c r="H2287" t="s">
        <v>8250</v>
      </c>
      <c r="I2287">
        <v>1487565468</v>
      </c>
      <c r="J2287">
        <v>1482381468</v>
      </c>
      <c r="K2287" t="b">
        <v>0</v>
      </c>
      <c r="L2287">
        <v>4</v>
      </c>
      <c r="M2287" t="b">
        <v>0</v>
      </c>
      <c r="N2287" t="s">
        <v>8271</v>
      </c>
      <c r="O2287" t="s">
        <v>8317</v>
      </c>
      <c r="P2287" t="s">
        <v>8319</v>
      </c>
      <c r="Q2287">
        <f t="shared" si="211"/>
        <v>1</v>
      </c>
      <c r="R2287">
        <f t="shared" si="210"/>
        <v>120.25</v>
      </c>
      <c r="S2287" s="12">
        <f t="shared" si="212"/>
        <v>42726.192916666667</v>
      </c>
      <c r="T2287" s="12">
        <f t="shared" si="213"/>
        <v>42786.192916666667</v>
      </c>
      <c r="U2287">
        <f t="shared" si="214"/>
        <v>2016</v>
      </c>
      <c r="V2287" s="18">
        <f t="shared" si="215"/>
        <v>60</v>
      </c>
    </row>
    <row r="2288" spans="1:22" ht="30" x14ac:dyDescent="0.25">
      <c r="A2288">
        <v>705</v>
      </c>
      <c r="B2288" s="3" t="s">
        <v>706</v>
      </c>
      <c r="C2288" s="3" t="s">
        <v>4815</v>
      </c>
      <c r="D2288" s="6">
        <v>100000</v>
      </c>
      <c r="E2288" s="8">
        <v>977</v>
      </c>
      <c r="F2288" t="s">
        <v>8220</v>
      </c>
      <c r="G2288" t="s">
        <v>8232</v>
      </c>
      <c r="H2288" t="s">
        <v>8248</v>
      </c>
      <c r="I2288">
        <v>1484999278</v>
      </c>
      <c r="J2288">
        <v>1482407278</v>
      </c>
      <c r="K2288" t="b">
        <v>0</v>
      </c>
      <c r="L2288">
        <v>5</v>
      </c>
      <c r="M2288" t="b">
        <v>0</v>
      </c>
      <c r="N2288" t="s">
        <v>8271</v>
      </c>
      <c r="O2288" t="s">
        <v>8317</v>
      </c>
      <c r="P2288" t="s">
        <v>8319</v>
      </c>
      <c r="Q2288">
        <f t="shared" si="211"/>
        <v>1</v>
      </c>
      <c r="R2288">
        <f t="shared" si="210"/>
        <v>195.4</v>
      </c>
      <c r="S2288" s="12">
        <f t="shared" si="212"/>
        <v>42726.491643518515</v>
      </c>
      <c r="T2288" s="12">
        <f t="shared" si="213"/>
        <v>42756.491643518515</v>
      </c>
      <c r="U2288">
        <f t="shared" si="214"/>
        <v>2016</v>
      </c>
      <c r="V2288" s="18">
        <f t="shared" si="215"/>
        <v>30</v>
      </c>
    </row>
    <row r="2289" spans="1:22" ht="60" x14ac:dyDescent="0.25">
      <c r="A2289">
        <v>706</v>
      </c>
      <c r="B2289" s="3" t="s">
        <v>707</v>
      </c>
      <c r="C2289" s="3" t="s">
        <v>4816</v>
      </c>
      <c r="D2289" s="6">
        <v>100000</v>
      </c>
      <c r="E2289" s="8">
        <v>0</v>
      </c>
      <c r="F2289" t="s">
        <v>8220</v>
      </c>
      <c r="G2289" t="s">
        <v>8226</v>
      </c>
      <c r="H2289" t="s">
        <v>8248</v>
      </c>
      <c r="I2289">
        <v>1481740740</v>
      </c>
      <c r="J2289">
        <v>1478130783</v>
      </c>
      <c r="K2289" t="b">
        <v>0</v>
      </c>
      <c r="L2289">
        <v>0</v>
      </c>
      <c r="M2289" t="b">
        <v>0</v>
      </c>
      <c r="N2289" t="s">
        <v>8271</v>
      </c>
      <c r="O2289" t="s">
        <v>8317</v>
      </c>
      <c r="P2289" t="s">
        <v>8319</v>
      </c>
      <c r="Q2289">
        <f t="shared" si="211"/>
        <v>0</v>
      </c>
      <c r="R2289">
        <f t="shared" si="210"/>
        <v>0</v>
      </c>
      <c r="S2289" s="12">
        <f t="shared" si="212"/>
        <v>42676.995173611111</v>
      </c>
      <c r="T2289" s="12">
        <f t="shared" si="213"/>
        <v>42718.777083333334</v>
      </c>
      <c r="U2289">
        <f t="shared" si="214"/>
        <v>2016</v>
      </c>
      <c r="V2289" s="18">
        <f t="shared" si="215"/>
        <v>41.781909722222217</v>
      </c>
    </row>
    <row r="2290" spans="1:22" ht="60" x14ac:dyDescent="0.25">
      <c r="A2290">
        <v>707</v>
      </c>
      <c r="B2290" s="3" t="s">
        <v>708</v>
      </c>
      <c r="C2290" s="3" t="s">
        <v>4817</v>
      </c>
      <c r="D2290" s="6">
        <v>68000</v>
      </c>
      <c r="E2290" s="8">
        <v>53670.6</v>
      </c>
      <c r="F2290" t="s">
        <v>8220</v>
      </c>
      <c r="G2290" t="s">
        <v>8224</v>
      </c>
      <c r="H2290" t="s">
        <v>8246</v>
      </c>
      <c r="I2290">
        <v>1483286127</v>
      </c>
      <c r="J2290">
        <v>1479830127</v>
      </c>
      <c r="K2290" t="b">
        <v>0</v>
      </c>
      <c r="L2290">
        <v>456</v>
      </c>
      <c r="M2290" t="b">
        <v>0</v>
      </c>
      <c r="N2290" t="s">
        <v>8271</v>
      </c>
      <c r="O2290" t="s">
        <v>8317</v>
      </c>
      <c r="P2290" t="s">
        <v>8319</v>
      </c>
      <c r="Q2290">
        <f t="shared" si="211"/>
        <v>79</v>
      </c>
      <c r="R2290">
        <f t="shared" si="210"/>
        <v>117.7</v>
      </c>
      <c r="S2290" s="12">
        <f t="shared" si="212"/>
        <v>42696.663506944446</v>
      </c>
      <c r="T2290" s="12">
        <f t="shared" si="213"/>
        <v>42736.663506944446</v>
      </c>
      <c r="U2290">
        <f t="shared" si="214"/>
        <v>2016</v>
      </c>
      <c r="V2290" s="18">
        <f t="shared" si="215"/>
        <v>40</v>
      </c>
    </row>
    <row r="2291" spans="1:22" ht="60" x14ac:dyDescent="0.25">
      <c r="A2291">
        <v>708</v>
      </c>
      <c r="B2291" s="3" t="s">
        <v>709</v>
      </c>
      <c r="C2291" s="3" t="s">
        <v>4818</v>
      </c>
      <c r="D2291" s="6">
        <v>40000</v>
      </c>
      <c r="E2291" s="8">
        <v>8837</v>
      </c>
      <c r="F2291" t="s">
        <v>8220</v>
      </c>
      <c r="G2291" t="s">
        <v>8224</v>
      </c>
      <c r="H2291" t="s">
        <v>8246</v>
      </c>
      <c r="I2291">
        <v>1410616600</v>
      </c>
      <c r="J2291">
        <v>1405432600</v>
      </c>
      <c r="K2291" t="b">
        <v>0</v>
      </c>
      <c r="L2291">
        <v>369</v>
      </c>
      <c r="M2291" t="b">
        <v>0</v>
      </c>
      <c r="N2291" t="s">
        <v>8271</v>
      </c>
      <c r="O2291" t="s">
        <v>8317</v>
      </c>
      <c r="P2291" t="s">
        <v>8319</v>
      </c>
      <c r="Q2291">
        <f t="shared" si="211"/>
        <v>22</v>
      </c>
      <c r="R2291">
        <f t="shared" si="210"/>
        <v>23.95</v>
      </c>
      <c r="S2291" s="12">
        <f t="shared" si="212"/>
        <v>41835.581018518518</v>
      </c>
      <c r="T2291" s="12">
        <f t="shared" si="213"/>
        <v>41895.581018518518</v>
      </c>
      <c r="U2291">
        <f t="shared" si="214"/>
        <v>2014</v>
      </c>
      <c r="V2291" s="18">
        <f t="shared" si="215"/>
        <v>60</v>
      </c>
    </row>
    <row r="2292" spans="1:22" ht="30" x14ac:dyDescent="0.25">
      <c r="A2292">
        <v>709</v>
      </c>
      <c r="B2292" s="3" t="s">
        <v>710</v>
      </c>
      <c r="C2292" s="3" t="s">
        <v>4819</v>
      </c>
      <c r="D2292" s="6">
        <v>15000</v>
      </c>
      <c r="E2292" s="8">
        <v>61</v>
      </c>
      <c r="F2292" t="s">
        <v>8220</v>
      </c>
      <c r="G2292" t="s">
        <v>8223</v>
      </c>
      <c r="H2292" t="s">
        <v>8245</v>
      </c>
      <c r="I2292">
        <v>1417741159</v>
      </c>
      <c r="J2292">
        <v>1415149159</v>
      </c>
      <c r="K2292" t="b">
        <v>0</v>
      </c>
      <c r="L2292">
        <v>2</v>
      </c>
      <c r="M2292" t="b">
        <v>0</v>
      </c>
      <c r="N2292" t="s">
        <v>8271</v>
      </c>
      <c r="O2292" t="s">
        <v>8317</v>
      </c>
      <c r="P2292" t="s">
        <v>8319</v>
      </c>
      <c r="Q2292">
        <f t="shared" si="211"/>
        <v>0</v>
      </c>
      <c r="R2292">
        <f t="shared" si="210"/>
        <v>30.5</v>
      </c>
      <c r="S2292" s="12">
        <f t="shared" si="212"/>
        <v>41948.041192129633</v>
      </c>
      <c r="T2292" s="12">
        <f t="shared" si="213"/>
        <v>41978.041192129633</v>
      </c>
      <c r="U2292">
        <f t="shared" si="214"/>
        <v>2014</v>
      </c>
      <c r="V2292" s="18">
        <f t="shared" si="215"/>
        <v>30</v>
      </c>
    </row>
    <row r="2293" spans="1:22" ht="45" x14ac:dyDescent="0.25">
      <c r="A2293">
        <v>710</v>
      </c>
      <c r="B2293" s="3" t="s">
        <v>711</v>
      </c>
      <c r="C2293" s="3" t="s">
        <v>4820</v>
      </c>
      <c r="D2293" s="6">
        <v>1200</v>
      </c>
      <c r="E2293" s="8">
        <v>0</v>
      </c>
      <c r="F2293" t="s">
        <v>8220</v>
      </c>
      <c r="G2293" t="s">
        <v>8228</v>
      </c>
      <c r="H2293" t="s">
        <v>8250</v>
      </c>
      <c r="I2293">
        <v>1408495440</v>
      </c>
      <c r="J2293">
        <v>1405640302</v>
      </c>
      <c r="K2293" t="b">
        <v>0</v>
      </c>
      <c r="L2293">
        <v>0</v>
      </c>
      <c r="M2293" t="b">
        <v>0</v>
      </c>
      <c r="N2293" t="s">
        <v>8271</v>
      </c>
      <c r="O2293" t="s">
        <v>8317</v>
      </c>
      <c r="P2293" t="s">
        <v>8319</v>
      </c>
      <c r="Q2293">
        <f t="shared" si="211"/>
        <v>0</v>
      </c>
      <c r="R2293">
        <f t="shared" si="210"/>
        <v>0</v>
      </c>
      <c r="S2293" s="12">
        <f t="shared" si="212"/>
        <v>41837.984976851854</v>
      </c>
      <c r="T2293" s="12">
        <f t="shared" si="213"/>
        <v>41871.030555555553</v>
      </c>
      <c r="U2293">
        <f t="shared" si="214"/>
        <v>2014</v>
      </c>
      <c r="V2293" s="18">
        <f t="shared" si="215"/>
        <v>33.045578703703704</v>
      </c>
    </row>
    <row r="2294" spans="1:22" ht="60" x14ac:dyDescent="0.25">
      <c r="A2294">
        <v>711</v>
      </c>
      <c r="B2294" s="3" t="s">
        <v>712</v>
      </c>
      <c r="C2294" s="3" t="s">
        <v>4821</v>
      </c>
      <c r="D2294" s="6">
        <v>100000</v>
      </c>
      <c r="E2294" s="8">
        <v>33791</v>
      </c>
      <c r="F2294" t="s">
        <v>8220</v>
      </c>
      <c r="G2294" t="s">
        <v>8232</v>
      </c>
      <c r="H2294" t="s">
        <v>8248</v>
      </c>
      <c r="I2294">
        <v>1481716868</v>
      </c>
      <c r="J2294">
        <v>1478257268</v>
      </c>
      <c r="K2294" t="b">
        <v>0</v>
      </c>
      <c r="L2294">
        <v>338</v>
      </c>
      <c r="M2294" t="b">
        <v>0</v>
      </c>
      <c r="N2294" t="s">
        <v>8271</v>
      </c>
      <c r="O2294" t="s">
        <v>8317</v>
      </c>
      <c r="P2294" t="s">
        <v>8319</v>
      </c>
      <c r="Q2294">
        <f t="shared" si="211"/>
        <v>34</v>
      </c>
      <c r="R2294">
        <f t="shared" si="210"/>
        <v>99.97</v>
      </c>
      <c r="S2294" s="12">
        <f t="shared" si="212"/>
        <v>42678.459120370375</v>
      </c>
      <c r="T2294" s="12">
        <f t="shared" si="213"/>
        <v>42718.500787037032</v>
      </c>
      <c r="U2294">
        <f t="shared" si="214"/>
        <v>2016</v>
      </c>
      <c r="V2294" s="18">
        <f t="shared" si="215"/>
        <v>40.041666666666664</v>
      </c>
    </row>
    <row r="2295" spans="1:22" ht="60" x14ac:dyDescent="0.25">
      <c r="A2295">
        <v>712</v>
      </c>
      <c r="B2295" s="3" t="s">
        <v>713</v>
      </c>
      <c r="C2295" s="3" t="s">
        <v>4822</v>
      </c>
      <c r="D2295" s="6">
        <v>48500</v>
      </c>
      <c r="E2295" s="8">
        <v>105</v>
      </c>
      <c r="F2295" t="s">
        <v>8220</v>
      </c>
      <c r="G2295" t="s">
        <v>8223</v>
      </c>
      <c r="H2295" t="s">
        <v>8245</v>
      </c>
      <c r="I2295">
        <v>1455466832</v>
      </c>
      <c r="J2295">
        <v>1452874832</v>
      </c>
      <c r="K2295" t="b">
        <v>0</v>
      </c>
      <c r="L2295">
        <v>4</v>
      </c>
      <c r="M2295" t="b">
        <v>0</v>
      </c>
      <c r="N2295" t="s">
        <v>8271</v>
      </c>
      <c r="O2295" t="s">
        <v>8317</v>
      </c>
      <c r="P2295" t="s">
        <v>8319</v>
      </c>
      <c r="Q2295">
        <f t="shared" si="211"/>
        <v>0</v>
      </c>
      <c r="R2295">
        <f t="shared" si="210"/>
        <v>26.25</v>
      </c>
      <c r="S2295" s="12">
        <f t="shared" si="212"/>
        <v>42384.680925925932</v>
      </c>
      <c r="T2295" s="12">
        <f t="shared" si="213"/>
        <v>42414.680925925932</v>
      </c>
      <c r="U2295">
        <f t="shared" si="214"/>
        <v>2016</v>
      </c>
      <c r="V2295" s="18">
        <f t="shared" si="215"/>
        <v>30</v>
      </c>
    </row>
    <row r="2296" spans="1:22" ht="60" x14ac:dyDescent="0.25">
      <c r="A2296">
        <v>713</v>
      </c>
      <c r="B2296" s="3" t="s">
        <v>714</v>
      </c>
      <c r="C2296" s="3" t="s">
        <v>4823</v>
      </c>
      <c r="D2296" s="6">
        <v>25000</v>
      </c>
      <c r="E2296" s="8">
        <v>199</v>
      </c>
      <c r="F2296" t="s">
        <v>8220</v>
      </c>
      <c r="G2296" t="s">
        <v>8236</v>
      </c>
      <c r="H2296" t="s">
        <v>8248</v>
      </c>
      <c r="I2296">
        <v>1465130532</v>
      </c>
      <c r="J2296">
        <v>1462538532</v>
      </c>
      <c r="K2296" t="b">
        <v>0</v>
      </c>
      <c r="L2296">
        <v>1</v>
      </c>
      <c r="M2296" t="b">
        <v>0</v>
      </c>
      <c r="N2296" t="s">
        <v>8271</v>
      </c>
      <c r="O2296" t="s">
        <v>8317</v>
      </c>
      <c r="P2296" t="s">
        <v>8319</v>
      </c>
      <c r="Q2296">
        <f t="shared" si="211"/>
        <v>1</v>
      </c>
      <c r="R2296">
        <f t="shared" si="210"/>
        <v>199</v>
      </c>
      <c r="S2296" s="12">
        <f t="shared" si="212"/>
        <v>42496.529305555552</v>
      </c>
      <c r="T2296" s="12">
        <f t="shared" si="213"/>
        <v>42526.529305555552</v>
      </c>
      <c r="U2296">
        <f t="shared" si="214"/>
        <v>2016</v>
      </c>
      <c r="V2296" s="18">
        <f t="shared" si="215"/>
        <v>30</v>
      </c>
    </row>
    <row r="2297" spans="1:22" ht="45" x14ac:dyDescent="0.25">
      <c r="A2297">
        <v>714</v>
      </c>
      <c r="B2297" s="3" t="s">
        <v>715</v>
      </c>
      <c r="C2297" s="3" t="s">
        <v>4824</v>
      </c>
      <c r="D2297" s="6">
        <v>15000</v>
      </c>
      <c r="E2297" s="8">
        <v>2249</v>
      </c>
      <c r="F2297" t="s">
        <v>8220</v>
      </c>
      <c r="G2297" t="s">
        <v>8223</v>
      </c>
      <c r="H2297" t="s">
        <v>8245</v>
      </c>
      <c r="I2297">
        <v>1488308082</v>
      </c>
      <c r="J2297">
        <v>1483124082</v>
      </c>
      <c r="K2297" t="b">
        <v>0</v>
      </c>
      <c r="L2297">
        <v>28</v>
      </c>
      <c r="M2297" t="b">
        <v>0</v>
      </c>
      <c r="N2297" t="s">
        <v>8271</v>
      </c>
      <c r="O2297" t="s">
        <v>8317</v>
      </c>
      <c r="P2297" t="s">
        <v>8319</v>
      </c>
      <c r="Q2297">
        <f t="shared" si="211"/>
        <v>15</v>
      </c>
      <c r="R2297">
        <f t="shared" si="210"/>
        <v>80.319999999999993</v>
      </c>
      <c r="S2297" s="12">
        <f t="shared" si="212"/>
        <v>42734.787986111114</v>
      </c>
      <c r="T2297" s="12">
        <f t="shared" si="213"/>
        <v>42794.787986111114</v>
      </c>
      <c r="U2297">
        <f t="shared" si="214"/>
        <v>2016</v>
      </c>
      <c r="V2297" s="18">
        <f t="shared" si="215"/>
        <v>60</v>
      </c>
    </row>
    <row r="2298" spans="1:22" ht="60" x14ac:dyDescent="0.25">
      <c r="A2298">
        <v>715</v>
      </c>
      <c r="B2298" s="3" t="s">
        <v>716</v>
      </c>
      <c r="C2298" s="3" t="s">
        <v>4825</v>
      </c>
      <c r="D2298" s="6">
        <v>27500</v>
      </c>
      <c r="E2298" s="8">
        <v>1389</v>
      </c>
      <c r="F2298" t="s">
        <v>8220</v>
      </c>
      <c r="G2298" t="s">
        <v>8223</v>
      </c>
      <c r="H2298" t="s">
        <v>8245</v>
      </c>
      <c r="I2298">
        <v>1446693040</v>
      </c>
      <c r="J2298">
        <v>1443233440</v>
      </c>
      <c r="K2298" t="b">
        <v>0</v>
      </c>
      <c r="L2298">
        <v>12</v>
      </c>
      <c r="M2298" t="b">
        <v>0</v>
      </c>
      <c r="N2298" t="s">
        <v>8271</v>
      </c>
      <c r="O2298" t="s">
        <v>8317</v>
      </c>
      <c r="P2298" t="s">
        <v>8319</v>
      </c>
      <c r="Q2298">
        <f t="shared" si="211"/>
        <v>5</v>
      </c>
      <c r="R2298">
        <f t="shared" si="210"/>
        <v>115.75</v>
      </c>
      <c r="S2298" s="12">
        <f t="shared" si="212"/>
        <v>42273.090740740736</v>
      </c>
      <c r="T2298" s="12">
        <f t="shared" si="213"/>
        <v>42313.132407407407</v>
      </c>
      <c r="U2298">
        <f t="shared" si="214"/>
        <v>2015</v>
      </c>
      <c r="V2298" s="18">
        <f t="shared" si="215"/>
        <v>40.041666666666664</v>
      </c>
    </row>
    <row r="2299" spans="1:22" ht="45" x14ac:dyDescent="0.25">
      <c r="A2299">
        <v>716</v>
      </c>
      <c r="B2299" s="3" t="s">
        <v>717</v>
      </c>
      <c r="C2299" s="3" t="s">
        <v>4826</v>
      </c>
      <c r="D2299" s="6">
        <v>7000</v>
      </c>
      <c r="E2299" s="8">
        <v>715</v>
      </c>
      <c r="F2299" t="s">
        <v>8220</v>
      </c>
      <c r="G2299" t="s">
        <v>8223</v>
      </c>
      <c r="H2299" t="s">
        <v>8245</v>
      </c>
      <c r="I2299">
        <v>1417392000</v>
      </c>
      <c r="J2299">
        <v>1414511307</v>
      </c>
      <c r="K2299" t="b">
        <v>0</v>
      </c>
      <c r="L2299">
        <v>16</v>
      </c>
      <c r="M2299" t="b">
        <v>0</v>
      </c>
      <c r="N2299" t="s">
        <v>8271</v>
      </c>
      <c r="O2299" t="s">
        <v>8317</v>
      </c>
      <c r="P2299" t="s">
        <v>8319</v>
      </c>
      <c r="Q2299">
        <f t="shared" si="211"/>
        <v>10</v>
      </c>
      <c r="R2299">
        <f t="shared" si="210"/>
        <v>44.69</v>
      </c>
      <c r="S2299" s="12">
        <f t="shared" si="212"/>
        <v>41940.658645833333</v>
      </c>
      <c r="T2299" s="12">
        <f t="shared" si="213"/>
        <v>41974</v>
      </c>
      <c r="U2299">
        <f t="shared" si="214"/>
        <v>2014</v>
      </c>
      <c r="V2299" s="18">
        <f t="shared" si="215"/>
        <v>33.341354166666669</v>
      </c>
    </row>
    <row r="2300" spans="1:22" ht="30" x14ac:dyDescent="0.25">
      <c r="A2300">
        <v>717</v>
      </c>
      <c r="B2300" s="3" t="s">
        <v>718</v>
      </c>
      <c r="C2300" s="3" t="s">
        <v>4827</v>
      </c>
      <c r="D2300" s="6">
        <v>100000</v>
      </c>
      <c r="E2300" s="8">
        <v>305</v>
      </c>
      <c r="F2300" t="s">
        <v>8220</v>
      </c>
      <c r="G2300" t="s">
        <v>8223</v>
      </c>
      <c r="H2300" t="s">
        <v>8245</v>
      </c>
      <c r="I2300">
        <v>1409949002</v>
      </c>
      <c r="J2300">
        <v>1407357002</v>
      </c>
      <c r="K2300" t="b">
        <v>0</v>
      </c>
      <c r="L2300">
        <v>4</v>
      </c>
      <c r="M2300" t="b">
        <v>0</v>
      </c>
      <c r="N2300" t="s">
        <v>8271</v>
      </c>
      <c r="O2300" t="s">
        <v>8317</v>
      </c>
      <c r="P2300" t="s">
        <v>8319</v>
      </c>
      <c r="Q2300">
        <f t="shared" si="211"/>
        <v>0</v>
      </c>
      <c r="R2300">
        <f t="shared" si="210"/>
        <v>76.25</v>
      </c>
      <c r="S2300" s="12">
        <f t="shared" si="212"/>
        <v>41857.854189814818</v>
      </c>
      <c r="T2300" s="12">
        <f t="shared" si="213"/>
        <v>41887.854189814818</v>
      </c>
      <c r="U2300">
        <f t="shared" si="214"/>
        <v>2014</v>
      </c>
      <c r="V2300" s="18">
        <f t="shared" si="215"/>
        <v>30</v>
      </c>
    </row>
    <row r="2301" spans="1:22" ht="60" x14ac:dyDescent="0.25">
      <c r="A2301">
        <v>718</v>
      </c>
      <c r="B2301" s="3" t="s">
        <v>719</v>
      </c>
      <c r="C2301" s="3" t="s">
        <v>4828</v>
      </c>
      <c r="D2301" s="6">
        <v>12000</v>
      </c>
      <c r="E2301" s="8">
        <v>90</v>
      </c>
      <c r="F2301" t="s">
        <v>8220</v>
      </c>
      <c r="G2301" t="s">
        <v>8223</v>
      </c>
      <c r="H2301" t="s">
        <v>8245</v>
      </c>
      <c r="I2301">
        <v>1487397540</v>
      </c>
      <c r="J2301">
        <v>1484684247</v>
      </c>
      <c r="K2301" t="b">
        <v>0</v>
      </c>
      <c r="L2301">
        <v>4</v>
      </c>
      <c r="M2301" t="b">
        <v>0</v>
      </c>
      <c r="N2301" t="s">
        <v>8271</v>
      </c>
      <c r="O2301" t="s">
        <v>8317</v>
      </c>
      <c r="P2301" t="s">
        <v>8319</v>
      </c>
      <c r="Q2301">
        <f t="shared" si="211"/>
        <v>1</v>
      </c>
      <c r="R2301">
        <f t="shared" si="210"/>
        <v>22.5</v>
      </c>
      <c r="S2301" s="12">
        <f t="shared" si="212"/>
        <v>42752.845451388886</v>
      </c>
      <c r="T2301" s="12">
        <f t="shared" si="213"/>
        <v>42784.249305555553</v>
      </c>
      <c r="U2301">
        <f t="shared" si="214"/>
        <v>2017</v>
      </c>
      <c r="V2301" s="18">
        <f t="shared" si="215"/>
        <v>31.403854166666665</v>
      </c>
    </row>
    <row r="2302" spans="1:22" ht="60" x14ac:dyDescent="0.25">
      <c r="A2302">
        <v>719</v>
      </c>
      <c r="B2302" s="3" t="s">
        <v>720</v>
      </c>
      <c r="C2302" s="3" t="s">
        <v>4829</v>
      </c>
      <c r="D2302" s="6">
        <v>15000</v>
      </c>
      <c r="E2302" s="8">
        <v>194</v>
      </c>
      <c r="F2302" t="s">
        <v>8220</v>
      </c>
      <c r="G2302" t="s">
        <v>8223</v>
      </c>
      <c r="H2302" t="s">
        <v>8245</v>
      </c>
      <c r="I2302">
        <v>1456189076</v>
      </c>
      <c r="J2302">
        <v>1454979476</v>
      </c>
      <c r="K2302" t="b">
        <v>0</v>
      </c>
      <c r="L2302">
        <v>10</v>
      </c>
      <c r="M2302" t="b">
        <v>0</v>
      </c>
      <c r="N2302" t="s">
        <v>8271</v>
      </c>
      <c r="O2302" t="s">
        <v>8317</v>
      </c>
      <c r="P2302" t="s">
        <v>8319</v>
      </c>
      <c r="Q2302">
        <f t="shared" si="211"/>
        <v>1</v>
      </c>
      <c r="R2302">
        <f t="shared" si="210"/>
        <v>19.399999999999999</v>
      </c>
      <c r="S2302" s="12">
        <f t="shared" si="212"/>
        <v>42409.040231481486</v>
      </c>
      <c r="T2302" s="12">
        <f t="shared" si="213"/>
        <v>42423.040231481486</v>
      </c>
      <c r="U2302">
        <f t="shared" si="214"/>
        <v>2016</v>
      </c>
      <c r="V2302" s="18">
        <f t="shared" si="215"/>
        <v>14</v>
      </c>
    </row>
    <row r="2303" spans="1:22" ht="45" x14ac:dyDescent="0.25">
      <c r="A2303">
        <v>940</v>
      </c>
      <c r="B2303" s="3" t="s">
        <v>941</v>
      </c>
      <c r="C2303" s="3" t="s">
        <v>5050</v>
      </c>
      <c r="D2303" s="6">
        <v>9000</v>
      </c>
      <c r="E2303" s="8">
        <v>1544</v>
      </c>
      <c r="F2303" t="s">
        <v>8220</v>
      </c>
      <c r="G2303" t="s">
        <v>8223</v>
      </c>
      <c r="H2303" t="s">
        <v>8245</v>
      </c>
      <c r="I2303">
        <v>1439251926</v>
      </c>
      <c r="J2303">
        <v>1435363926</v>
      </c>
      <c r="K2303" t="b">
        <v>0</v>
      </c>
      <c r="L2303">
        <v>14</v>
      </c>
      <c r="M2303" t="b">
        <v>0</v>
      </c>
      <c r="N2303" t="s">
        <v>8271</v>
      </c>
      <c r="O2303" t="s">
        <v>8317</v>
      </c>
      <c r="P2303" t="s">
        <v>8319</v>
      </c>
      <c r="Q2303">
        <f t="shared" si="211"/>
        <v>17</v>
      </c>
      <c r="R2303">
        <f t="shared" si="210"/>
        <v>110.29</v>
      </c>
      <c r="S2303" s="12">
        <f t="shared" si="212"/>
        <v>42182.008402777778</v>
      </c>
      <c r="T2303" s="12">
        <f t="shared" si="213"/>
        <v>42227.008402777778</v>
      </c>
      <c r="U2303">
        <f t="shared" si="214"/>
        <v>2015</v>
      </c>
      <c r="V2303" s="18">
        <f t="shared" si="215"/>
        <v>45</v>
      </c>
    </row>
    <row r="2304" spans="1:22" ht="60" x14ac:dyDescent="0.25">
      <c r="A2304">
        <v>941</v>
      </c>
      <c r="B2304" s="3" t="s">
        <v>942</v>
      </c>
      <c r="C2304" s="3" t="s">
        <v>5051</v>
      </c>
      <c r="D2304" s="6">
        <v>50000</v>
      </c>
      <c r="E2304" s="8">
        <v>1161</v>
      </c>
      <c r="F2304" t="s">
        <v>8220</v>
      </c>
      <c r="G2304" t="s">
        <v>8223</v>
      </c>
      <c r="H2304" t="s">
        <v>8245</v>
      </c>
      <c r="I2304">
        <v>1486693145</v>
      </c>
      <c r="J2304">
        <v>1484101145</v>
      </c>
      <c r="K2304" t="b">
        <v>0</v>
      </c>
      <c r="L2304">
        <v>31</v>
      </c>
      <c r="M2304" t="b">
        <v>0</v>
      </c>
      <c r="N2304" t="s">
        <v>8271</v>
      </c>
      <c r="O2304" t="s">
        <v>8317</v>
      </c>
      <c r="P2304" t="s">
        <v>8319</v>
      </c>
      <c r="Q2304">
        <f t="shared" si="211"/>
        <v>2</v>
      </c>
      <c r="R2304">
        <f t="shared" si="210"/>
        <v>37.450000000000003</v>
      </c>
      <c r="S2304" s="12">
        <f t="shared" si="212"/>
        <v>42746.096585648149</v>
      </c>
      <c r="T2304" s="12">
        <f t="shared" si="213"/>
        <v>42776.096585648149</v>
      </c>
      <c r="U2304">
        <f t="shared" si="214"/>
        <v>2017</v>
      </c>
      <c r="V2304" s="18">
        <f t="shared" si="215"/>
        <v>30</v>
      </c>
    </row>
    <row r="2305" spans="1:22" ht="60" x14ac:dyDescent="0.25">
      <c r="A2305">
        <v>942</v>
      </c>
      <c r="B2305" s="3" t="s">
        <v>943</v>
      </c>
      <c r="C2305" s="3" t="s">
        <v>5052</v>
      </c>
      <c r="D2305" s="6">
        <v>7500</v>
      </c>
      <c r="E2305" s="8">
        <v>668</v>
      </c>
      <c r="F2305" t="s">
        <v>8220</v>
      </c>
      <c r="G2305" t="s">
        <v>8223</v>
      </c>
      <c r="H2305" t="s">
        <v>8245</v>
      </c>
      <c r="I2305">
        <v>1455826460</v>
      </c>
      <c r="J2305">
        <v>1452716060</v>
      </c>
      <c r="K2305" t="b">
        <v>0</v>
      </c>
      <c r="L2305">
        <v>16</v>
      </c>
      <c r="M2305" t="b">
        <v>0</v>
      </c>
      <c r="N2305" t="s">
        <v>8271</v>
      </c>
      <c r="O2305" t="s">
        <v>8317</v>
      </c>
      <c r="P2305" t="s">
        <v>8319</v>
      </c>
      <c r="Q2305">
        <f t="shared" si="211"/>
        <v>9</v>
      </c>
      <c r="R2305">
        <f t="shared" si="210"/>
        <v>41.75</v>
      </c>
      <c r="S2305" s="12">
        <f t="shared" si="212"/>
        <v>42382.843287037031</v>
      </c>
      <c r="T2305" s="12">
        <f t="shared" si="213"/>
        <v>42418.843287037031</v>
      </c>
      <c r="U2305">
        <f t="shared" si="214"/>
        <v>2016</v>
      </c>
      <c r="V2305" s="18">
        <f t="shared" si="215"/>
        <v>36</v>
      </c>
    </row>
    <row r="2306" spans="1:22" ht="30" x14ac:dyDescent="0.25">
      <c r="A2306">
        <v>943</v>
      </c>
      <c r="B2306" s="3" t="s">
        <v>944</v>
      </c>
      <c r="C2306" s="3" t="s">
        <v>5053</v>
      </c>
      <c r="D2306" s="6">
        <v>3000</v>
      </c>
      <c r="E2306" s="8">
        <v>289</v>
      </c>
      <c r="F2306" t="s">
        <v>8220</v>
      </c>
      <c r="G2306" t="s">
        <v>8223</v>
      </c>
      <c r="H2306" t="s">
        <v>8245</v>
      </c>
      <c r="I2306">
        <v>1480438905</v>
      </c>
      <c r="J2306">
        <v>1477843305</v>
      </c>
      <c r="K2306" t="b">
        <v>0</v>
      </c>
      <c r="L2306">
        <v>12</v>
      </c>
      <c r="M2306" t="b">
        <v>0</v>
      </c>
      <c r="N2306" t="s">
        <v>8271</v>
      </c>
      <c r="O2306" t="s">
        <v>8317</v>
      </c>
      <c r="P2306" t="s">
        <v>8319</v>
      </c>
      <c r="Q2306">
        <f t="shared" si="211"/>
        <v>10</v>
      </c>
      <c r="R2306">
        <f t="shared" ref="R2306:R2369" si="216">IFERROR(ROUND(E2306/L2306,2),0)</f>
        <v>24.08</v>
      </c>
      <c r="S2306" s="12">
        <f t="shared" si="212"/>
        <v>42673.66788194445</v>
      </c>
      <c r="T2306" s="12">
        <f t="shared" si="213"/>
        <v>42703.709548611107</v>
      </c>
      <c r="U2306">
        <f t="shared" si="214"/>
        <v>2016</v>
      </c>
      <c r="V2306" s="18">
        <f t="shared" si="215"/>
        <v>30.041666666666668</v>
      </c>
    </row>
    <row r="2307" spans="1:22" ht="45" x14ac:dyDescent="0.25">
      <c r="A2307">
        <v>944</v>
      </c>
      <c r="B2307" s="3" t="s">
        <v>945</v>
      </c>
      <c r="C2307" s="3" t="s">
        <v>5054</v>
      </c>
      <c r="D2307" s="6">
        <v>50000</v>
      </c>
      <c r="E2307" s="8">
        <v>6663</v>
      </c>
      <c r="F2307" t="s">
        <v>8220</v>
      </c>
      <c r="G2307" t="s">
        <v>8223</v>
      </c>
      <c r="H2307" t="s">
        <v>8245</v>
      </c>
      <c r="I2307">
        <v>1460988000</v>
      </c>
      <c r="J2307">
        <v>1458050450</v>
      </c>
      <c r="K2307" t="b">
        <v>0</v>
      </c>
      <c r="L2307">
        <v>96</v>
      </c>
      <c r="M2307" t="b">
        <v>0</v>
      </c>
      <c r="N2307" t="s">
        <v>8271</v>
      </c>
      <c r="O2307" t="s">
        <v>8317</v>
      </c>
      <c r="P2307" t="s">
        <v>8319</v>
      </c>
      <c r="Q2307">
        <f t="shared" ref="Q2307:Q2370" si="217">ROUND(E2307/D2307*100,0)</f>
        <v>13</v>
      </c>
      <c r="R2307">
        <f t="shared" si="216"/>
        <v>69.41</v>
      </c>
      <c r="S2307" s="12">
        <f t="shared" ref="S2307:S2370" si="218">(((J2307/60)/60)/24)+DATE(1970,1,1)</f>
        <v>42444.583912037036</v>
      </c>
      <c r="T2307" s="12">
        <f t="shared" ref="T2307:T2370" si="219">(((I2307/60)/60)/24)+DATE(1970,1,1)</f>
        <v>42478.583333333328</v>
      </c>
      <c r="U2307">
        <f t="shared" ref="U2307:U2370" si="220">YEAR(S2307)</f>
        <v>2016</v>
      </c>
      <c r="V2307" s="18">
        <f t="shared" ref="V2307:V2370" si="221">(I2307-J2307)/60/60/24</f>
        <v>33.999421296296298</v>
      </c>
    </row>
    <row r="2308" spans="1:22" ht="45" x14ac:dyDescent="0.25">
      <c r="A2308">
        <v>945</v>
      </c>
      <c r="B2308" s="3" t="s">
        <v>946</v>
      </c>
      <c r="C2308" s="3" t="s">
        <v>5055</v>
      </c>
      <c r="D2308" s="6">
        <v>100000</v>
      </c>
      <c r="E2308" s="8">
        <v>2484</v>
      </c>
      <c r="F2308" t="s">
        <v>8220</v>
      </c>
      <c r="G2308" t="s">
        <v>8229</v>
      </c>
      <c r="H2308" t="s">
        <v>8248</v>
      </c>
      <c r="I2308">
        <v>1487462340</v>
      </c>
      <c r="J2308">
        <v>1482958626</v>
      </c>
      <c r="K2308" t="b">
        <v>0</v>
      </c>
      <c r="L2308">
        <v>16</v>
      </c>
      <c r="M2308" t="b">
        <v>0</v>
      </c>
      <c r="N2308" t="s">
        <v>8271</v>
      </c>
      <c r="O2308" t="s">
        <v>8317</v>
      </c>
      <c r="P2308" t="s">
        <v>8319</v>
      </c>
      <c r="Q2308">
        <f t="shared" si="217"/>
        <v>2</v>
      </c>
      <c r="R2308">
        <f t="shared" si="216"/>
        <v>155.25</v>
      </c>
      <c r="S2308" s="12">
        <f t="shared" si="218"/>
        <v>42732.872986111113</v>
      </c>
      <c r="T2308" s="12">
        <f t="shared" si="219"/>
        <v>42784.999305555553</v>
      </c>
      <c r="U2308">
        <f t="shared" si="220"/>
        <v>2016</v>
      </c>
      <c r="V2308" s="18">
        <f t="shared" si="221"/>
        <v>52.126319444444441</v>
      </c>
    </row>
    <row r="2309" spans="1:22" ht="45" x14ac:dyDescent="0.25">
      <c r="A2309">
        <v>946</v>
      </c>
      <c r="B2309" s="3" t="s">
        <v>947</v>
      </c>
      <c r="C2309" s="3" t="s">
        <v>5056</v>
      </c>
      <c r="D2309" s="6">
        <v>15000</v>
      </c>
      <c r="E2309" s="8">
        <v>286</v>
      </c>
      <c r="F2309" t="s">
        <v>8220</v>
      </c>
      <c r="G2309" t="s">
        <v>8223</v>
      </c>
      <c r="H2309" t="s">
        <v>8245</v>
      </c>
      <c r="I2309">
        <v>1473444048</v>
      </c>
      <c r="J2309">
        <v>1470852048</v>
      </c>
      <c r="K2309" t="b">
        <v>0</v>
      </c>
      <c r="L2309">
        <v>5</v>
      </c>
      <c r="M2309" t="b">
        <v>0</v>
      </c>
      <c r="N2309" t="s">
        <v>8271</v>
      </c>
      <c r="O2309" t="s">
        <v>8317</v>
      </c>
      <c r="P2309" t="s">
        <v>8319</v>
      </c>
      <c r="Q2309">
        <f t="shared" si="217"/>
        <v>2</v>
      </c>
      <c r="R2309">
        <f t="shared" si="216"/>
        <v>57.2</v>
      </c>
      <c r="S2309" s="12">
        <f t="shared" si="218"/>
        <v>42592.750555555554</v>
      </c>
      <c r="T2309" s="12">
        <f t="shared" si="219"/>
        <v>42622.750555555554</v>
      </c>
      <c r="U2309">
        <f t="shared" si="220"/>
        <v>2016</v>
      </c>
      <c r="V2309" s="18">
        <f t="shared" si="221"/>
        <v>30</v>
      </c>
    </row>
    <row r="2310" spans="1:22" ht="60" x14ac:dyDescent="0.25">
      <c r="A2310">
        <v>947</v>
      </c>
      <c r="B2310" s="3" t="s">
        <v>948</v>
      </c>
      <c r="C2310" s="3" t="s">
        <v>5057</v>
      </c>
      <c r="D2310" s="6">
        <v>850</v>
      </c>
      <c r="E2310" s="8">
        <v>0</v>
      </c>
      <c r="F2310" t="s">
        <v>8220</v>
      </c>
      <c r="G2310" t="s">
        <v>8223</v>
      </c>
      <c r="H2310" t="s">
        <v>8245</v>
      </c>
      <c r="I2310">
        <v>1467312306</v>
      </c>
      <c r="J2310">
        <v>1462128306</v>
      </c>
      <c r="K2310" t="b">
        <v>0</v>
      </c>
      <c r="L2310">
        <v>0</v>
      </c>
      <c r="M2310" t="b">
        <v>0</v>
      </c>
      <c r="N2310" t="s">
        <v>8271</v>
      </c>
      <c r="O2310" t="s">
        <v>8317</v>
      </c>
      <c r="P2310" t="s">
        <v>8319</v>
      </c>
      <c r="Q2310">
        <f t="shared" si="217"/>
        <v>0</v>
      </c>
      <c r="R2310">
        <f t="shared" si="216"/>
        <v>0</v>
      </c>
      <c r="S2310" s="12">
        <f t="shared" si="218"/>
        <v>42491.781319444446</v>
      </c>
      <c r="T2310" s="12">
        <f t="shared" si="219"/>
        <v>42551.781319444446</v>
      </c>
      <c r="U2310">
        <f t="shared" si="220"/>
        <v>2016</v>
      </c>
      <c r="V2310" s="18">
        <f t="shared" si="221"/>
        <v>60</v>
      </c>
    </row>
    <row r="2311" spans="1:22" ht="60" x14ac:dyDescent="0.25">
      <c r="A2311">
        <v>948</v>
      </c>
      <c r="B2311" s="3" t="s">
        <v>949</v>
      </c>
      <c r="C2311" s="3" t="s">
        <v>5058</v>
      </c>
      <c r="D2311" s="6">
        <v>4000</v>
      </c>
      <c r="E2311" s="8">
        <v>480</v>
      </c>
      <c r="F2311" t="s">
        <v>8220</v>
      </c>
      <c r="G2311" t="s">
        <v>8232</v>
      </c>
      <c r="H2311" t="s">
        <v>8248</v>
      </c>
      <c r="I2311">
        <v>1457812364</v>
      </c>
      <c r="J2311">
        <v>1455220364</v>
      </c>
      <c r="K2311" t="b">
        <v>0</v>
      </c>
      <c r="L2311">
        <v>8</v>
      </c>
      <c r="M2311" t="b">
        <v>0</v>
      </c>
      <c r="N2311" t="s">
        <v>8271</v>
      </c>
      <c r="O2311" t="s">
        <v>8317</v>
      </c>
      <c r="P2311" t="s">
        <v>8319</v>
      </c>
      <c r="Q2311">
        <f t="shared" si="217"/>
        <v>12</v>
      </c>
      <c r="R2311">
        <f t="shared" si="216"/>
        <v>60</v>
      </c>
      <c r="S2311" s="12">
        <f t="shared" si="218"/>
        <v>42411.828287037039</v>
      </c>
      <c r="T2311" s="12">
        <f t="shared" si="219"/>
        <v>42441.828287037039</v>
      </c>
      <c r="U2311">
        <f t="shared" si="220"/>
        <v>2016</v>
      </c>
      <c r="V2311" s="18">
        <f t="shared" si="221"/>
        <v>30</v>
      </c>
    </row>
    <row r="2312" spans="1:22" ht="45" x14ac:dyDescent="0.25">
      <c r="A2312">
        <v>949</v>
      </c>
      <c r="B2312" s="3" t="s">
        <v>950</v>
      </c>
      <c r="C2312" s="3" t="s">
        <v>5059</v>
      </c>
      <c r="D2312" s="6">
        <v>20000</v>
      </c>
      <c r="E2312" s="8">
        <v>273</v>
      </c>
      <c r="F2312" t="s">
        <v>8220</v>
      </c>
      <c r="G2312" t="s">
        <v>8235</v>
      </c>
      <c r="H2312" t="s">
        <v>8248</v>
      </c>
      <c r="I2312">
        <v>1456016576</v>
      </c>
      <c r="J2312">
        <v>1450832576</v>
      </c>
      <c r="K2312" t="b">
        <v>0</v>
      </c>
      <c r="L2312">
        <v>7</v>
      </c>
      <c r="M2312" t="b">
        <v>0</v>
      </c>
      <c r="N2312" t="s">
        <v>8271</v>
      </c>
      <c r="O2312" t="s">
        <v>8317</v>
      </c>
      <c r="P2312" t="s">
        <v>8319</v>
      </c>
      <c r="Q2312">
        <f t="shared" si="217"/>
        <v>1</v>
      </c>
      <c r="R2312">
        <f t="shared" si="216"/>
        <v>39</v>
      </c>
      <c r="S2312" s="12">
        <f t="shared" si="218"/>
        <v>42361.043703703705</v>
      </c>
      <c r="T2312" s="12">
        <f t="shared" si="219"/>
        <v>42421.043703703705</v>
      </c>
      <c r="U2312">
        <f t="shared" si="220"/>
        <v>2015</v>
      </c>
      <c r="V2312" s="18">
        <f t="shared" si="221"/>
        <v>60</v>
      </c>
    </row>
    <row r="2313" spans="1:22" ht="45" x14ac:dyDescent="0.25">
      <c r="A2313">
        <v>950</v>
      </c>
      <c r="B2313" s="3" t="s">
        <v>951</v>
      </c>
      <c r="C2313" s="3" t="s">
        <v>5060</v>
      </c>
      <c r="D2313" s="6">
        <v>5000</v>
      </c>
      <c r="E2313" s="8">
        <v>1402</v>
      </c>
      <c r="F2313" t="s">
        <v>8220</v>
      </c>
      <c r="G2313" t="s">
        <v>8228</v>
      </c>
      <c r="H2313" t="s">
        <v>8250</v>
      </c>
      <c r="I2313">
        <v>1453053661</v>
      </c>
      <c r="J2313">
        <v>1450461661</v>
      </c>
      <c r="K2313" t="b">
        <v>0</v>
      </c>
      <c r="L2313">
        <v>24</v>
      </c>
      <c r="M2313" t="b">
        <v>0</v>
      </c>
      <c r="N2313" t="s">
        <v>8271</v>
      </c>
      <c r="O2313" t="s">
        <v>8317</v>
      </c>
      <c r="P2313" t="s">
        <v>8319</v>
      </c>
      <c r="Q2313">
        <f t="shared" si="217"/>
        <v>28</v>
      </c>
      <c r="R2313">
        <f t="shared" si="216"/>
        <v>58.42</v>
      </c>
      <c r="S2313" s="12">
        <f t="shared" si="218"/>
        <v>42356.750706018516</v>
      </c>
      <c r="T2313" s="12">
        <f t="shared" si="219"/>
        <v>42386.750706018516</v>
      </c>
      <c r="U2313">
        <f t="shared" si="220"/>
        <v>2015</v>
      </c>
      <c r="V2313" s="18">
        <f t="shared" si="221"/>
        <v>30</v>
      </c>
    </row>
    <row r="2314" spans="1:22" x14ac:dyDescent="0.25">
      <c r="A2314">
        <v>951</v>
      </c>
      <c r="B2314" s="3" t="s">
        <v>952</v>
      </c>
      <c r="C2314" s="3" t="s">
        <v>5061</v>
      </c>
      <c r="D2314" s="6">
        <v>50000</v>
      </c>
      <c r="E2314" s="8">
        <v>19195</v>
      </c>
      <c r="F2314" t="s">
        <v>8220</v>
      </c>
      <c r="G2314" t="s">
        <v>8223</v>
      </c>
      <c r="H2314" t="s">
        <v>8245</v>
      </c>
      <c r="I2314">
        <v>1465054872</v>
      </c>
      <c r="J2314">
        <v>1461166872</v>
      </c>
      <c r="K2314" t="b">
        <v>0</v>
      </c>
      <c r="L2314">
        <v>121</v>
      </c>
      <c r="M2314" t="b">
        <v>0</v>
      </c>
      <c r="N2314" t="s">
        <v>8271</v>
      </c>
      <c r="O2314" t="s">
        <v>8317</v>
      </c>
      <c r="P2314" t="s">
        <v>8319</v>
      </c>
      <c r="Q2314">
        <f t="shared" si="217"/>
        <v>38</v>
      </c>
      <c r="R2314">
        <f t="shared" si="216"/>
        <v>158.63999999999999</v>
      </c>
      <c r="S2314" s="12">
        <f t="shared" si="218"/>
        <v>42480.653611111105</v>
      </c>
      <c r="T2314" s="12">
        <f t="shared" si="219"/>
        <v>42525.653611111105</v>
      </c>
      <c r="U2314">
        <f t="shared" si="220"/>
        <v>2016</v>
      </c>
      <c r="V2314" s="18">
        <f t="shared" si="221"/>
        <v>45</v>
      </c>
    </row>
    <row r="2315" spans="1:22" ht="30" x14ac:dyDescent="0.25">
      <c r="A2315">
        <v>952</v>
      </c>
      <c r="B2315" s="3" t="s">
        <v>953</v>
      </c>
      <c r="C2315" s="3" t="s">
        <v>5062</v>
      </c>
      <c r="D2315" s="6">
        <v>49000</v>
      </c>
      <c r="E2315" s="8">
        <v>19572</v>
      </c>
      <c r="F2315" t="s">
        <v>8220</v>
      </c>
      <c r="G2315" t="s">
        <v>8223</v>
      </c>
      <c r="H2315" t="s">
        <v>8245</v>
      </c>
      <c r="I2315">
        <v>1479483812</v>
      </c>
      <c r="J2315">
        <v>1476888212</v>
      </c>
      <c r="K2315" t="b">
        <v>0</v>
      </c>
      <c r="L2315">
        <v>196</v>
      </c>
      <c r="M2315" t="b">
        <v>0</v>
      </c>
      <c r="N2315" t="s">
        <v>8271</v>
      </c>
      <c r="O2315" t="s">
        <v>8317</v>
      </c>
      <c r="P2315" t="s">
        <v>8319</v>
      </c>
      <c r="Q2315">
        <f t="shared" si="217"/>
        <v>40</v>
      </c>
      <c r="R2315">
        <f t="shared" si="216"/>
        <v>99.86</v>
      </c>
      <c r="S2315" s="12">
        <f t="shared" si="218"/>
        <v>42662.613564814819</v>
      </c>
      <c r="T2315" s="12">
        <f t="shared" si="219"/>
        <v>42692.655231481483</v>
      </c>
      <c r="U2315">
        <f t="shared" si="220"/>
        <v>2016</v>
      </c>
      <c r="V2315" s="18">
        <f t="shared" si="221"/>
        <v>30.041666666666668</v>
      </c>
    </row>
    <row r="2316" spans="1:22" ht="45" x14ac:dyDescent="0.25">
      <c r="A2316">
        <v>953</v>
      </c>
      <c r="B2316" s="3" t="s">
        <v>954</v>
      </c>
      <c r="C2316" s="3" t="s">
        <v>5063</v>
      </c>
      <c r="D2316" s="6">
        <v>15000</v>
      </c>
      <c r="E2316" s="8">
        <v>126</v>
      </c>
      <c r="F2316" t="s">
        <v>8220</v>
      </c>
      <c r="G2316" t="s">
        <v>8223</v>
      </c>
      <c r="H2316" t="s">
        <v>8245</v>
      </c>
      <c r="I2316">
        <v>1422158199</v>
      </c>
      <c r="J2316">
        <v>1419566199</v>
      </c>
      <c r="K2316" t="b">
        <v>0</v>
      </c>
      <c r="L2316">
        <v>5</v>
      </c>
      <c r="M2316" t="b">
        <v>0</v>
      </c>
      <c r="N2316" t="s">
        <v>8271</v>
      </c>
      <c r="O2316" t="s">
        <v>8317</v>
      </c>
      <c r="P2316" t="s">
        <v>8319</v>
      </c>
      <c r="Q2316">
        <f t="shared" si="217"/>
        <v>1</v>
      </c>
      <c r="R2316">
        <f t="shared" si="216"/>
        <v>25.2</v>
      </c>
      <c r="S2316" s="12">
        <f t="shared" si="218"/>
        <v>41999.164340277777</v>
      </c>
      <c r="T2316" s="12">
        <f t="shared" si="219"/>
        <v>42029.164340277777</v>
      </c>
      <c r="U2316">
        <f t="shared" si="220"/>
        <v>2014</v>
      </c>
      <c r="V2316" s="18">
        <f t="shared" si="221"/>
        <v>30</v>
      </c>
    </row>
    <row r="2317" spans="1:22" ht="45" x14ac:dyDescent="0.25">
      <c r="A2317">
        <v>954</v>
      </c>
      <c r="B2317" s="3" t="s">
        <v>955</v>
      </c>
      <c r="C2317" s="3" t="s">
        <v>5064</v>
      </c>
      <c r="D2317" s="6">
        <v>15000</v>
      </c>
      <c r="E2317" s="8">
        <v>6511</v>
      </c>
      <c r="F2317" t="s">
        <v>8220</v>
      </c>
      <c r="G2317" t="s">
        <v>8223</v>
      </c>
      <c r="H2317" t="s">
        <v>8245</v>
      </c>
      <c r="I2317">
        <v>1440100839</v>
      </c>
      <c r="J2317">
        <v>1436472039</v>
      </c>
      <c r="K2317" t="b">
        <v>0</v>
      </c>
      <c r="L2317">
        <v>73</v>
      </c>
      <c r="M2317" t="b">
        <v>0</v>
      </c>
      <c r="N2317" t="s">
        <v>8271</v>
      </c>
      <c r="O2317" t="s">
        <v>8317</v>
      </c>
      <c r="P2317" t="s">
        <v>8319</v>
      </c>
      <c r="Q2317">
        <f t="shared" si="217"/>
        <v>43</v>
      </c>
      <c r="R2317">
        <f t="shared" si="216"/>
        <v>89.19</v>
      </c>
      <c r="S2317" s="12">
        <f t="shared" si="218"/>
        <v>42194.833784722221</v>
      </c>
      <c r="T2317" s="12">
        <f t="shared" si="219"/>
        <v>42236.833784722221</v>
      </c>
      <c r="U2317">
        <f t="shared" si="220"/>
        <v>2015</v>
      </c>
      <c r="V2317" s="18">
        <f t="shared" si="221"/>
        <v>42</v>
      </c>
    </row>
    <row r="2318" spans="1:22" ht="45" x14ac:dyDescent="0.25">
      <c r="A2318">
        <v>955</v>
      </c>
      <c r="B2318" s="3" t="s">
        <v>956</v>
      </c>
      <c r="C2318" s="3" t="s">
        <v>5065</v>
      </c>
      <c r="D2318" s="6">
        <v>300000</v>
      </c>
      <c r="E2318" s="8">
        <v>16984</v>
      </c>
      <c r="F2318" t="s">
        <v>8220</v>
      </c>
      <c r="G2318" t="s">
        <v>8223</v>
      </c>
      <c r="H2318" t="s">
        <v>8245</v>
      </c>
      <c r="I2318">
        <v>1473750300</v>
      </c>
      <c r="J2318">
        <v>1470294300</v>
      </c>
      <c r="K2318" t="b">
        <v>0</v>
      </c>
      <c r="L2318">
        <v>93</v>
      </c>
      <c r="M2318" t="b">
        <v>0</v>
      </c>
      <c r="N2318" t="s">
        <v>8271</v>
      </c>
      <c r="O2318" t="s">
        <v>8317</v>
      </c>
      <c r="P2318" t="s">
        <v>8319</v>
      </c>
      <c r="Q2318">
        <f t="shared" si="217"/>
        <v>6</v>
      </c>
      <c r="R2318">
        <f t="shared" si="216"/>
        <v>182.62</v>
      </c>
      <c r="S2318" s="12">
        <f t="shared" si="218"/>
        <v>42586.295138888891</v>
      </c>
      <c r="T2318" s="12">
        <f t="shared" si="219"/>
        <v>42626.295138888891</v>
      </c>
      <c r="U2318">
        <f t="shared" si="220"/>
        <v>2016</v>
      </c>
      <c r="V2318" s="18">
        <f t="shared" si="221"/>
        <v>40</v>
      </c>
    </row>
    <row r="2319" spans="1:22" ht="60" x14ac:dyDescent="0.25">
      <c r="A2319">
        <v>956</v>
      </c>
      <c r="B2319" s="3" t="s">
        <v>957</v>
      </c>
      <c r="C2319" s="3" t="s">
        <v>5066</v>
      </c>
      <c r="D2319" s="6">
        <v>50000</v>
      </c>
      <c r="E2319" s="8">
        <v>861</v>
      </c>
      <c r="F2319" t="s">
        <v>8220</v>
      </c>
      <c r="G2319" t="s">
        <v>8223</v>
      </c>
      <c r="H2319" t="s">
        <v>8245</v>
      </c>
      <c r="I2319">
        <v>1430081759</v>
      </c>
      <c r="J2319">
        <v>1424901359</v>
      </c>
      <c r="K2319" t="b">
        <v>0</v>
      </c>
      <c r="L2319">
        <v>17</v>
      </c>
      <c r="M2319" t="b">
        <v>0</v>
      </c>
      <c r="N2319" t="s">
        <v>8271</v>
      </c>
      <c r="O2319" t="s">
        <v>8317</v>
      </c>
      <c r="P2319" t="s">
        <v>8319</v>
      </c>
      <c r="Q2319">
        <f t="shared" si="217"/>
        <v>2</v>
      </c>
      <c r="R2319">
        <f t="shared" si="216"/>
        <v>50.65</v>
      </c>
      <c r="S2319" s="12">
        <f t="shared" si="218"/>
        <v>42060.913877314815</v>
      </c>
      <c r="T2319" s="12">
        <f t="shared" si="219"/>
        <v>42120.872210648144</v>
      </c>
      <c r="U2319">
        <f t="shared" si="220"/>
        <v>2015</v>
      </c>
      <c r="V2319" s="18">
        <f t="shared" si="221"/>
        <v>59.958333333333336</v>
      </c>
    </row>
    <row r="2320" spans="1:22" ht="30" x14ac:dyDescent="0.25">
      <c r="A2320">
        <v>957</v>
      </c>
      <c r="B2320" s="3" t="s">
        <v>958</v>
      </c>
      <c r="C2320" s="3" t="s">
        <v>5067</v>
      </c>
      <c r="D2320" s="6">
        <v>12000</v>
      </c>
      <c r="E2320" s="8">
        <v>233</v>
      </c>
      <c r="F2320" t="s">
        <v>8220</v>
      </c>
      <c r="G2320" t="s">
        <v>8223</v>
      </c>
      <c r="H2320" t="s">
        <v>8245</v>
      </c>
      <c r="I2320">
        <v>1479392133</v>
      </c>
      <c r="J2320">
        <v>1476710133</v>
      </c>
      <c r="K2320" t="b">
        <v>0</v>
      </c>
      <c r="L2320">
        <v>7</v>
      </c>
      <c r="M2320" t="b">
        <v>0</v>
      </c>
      <c r="N2320" t="s">
        <v>8271</v>
      </c>
      <c r="O2320" t="s">
        <v>8317</v>
      </c>
      <c r="P2320" t="s">
        <v>8319</v>
      </c>
      <c r="Q2320">
        <f t="shared" si="217"/>
        <v>2</v>
      </c>
      <c r="R2320">
        <f t="shared" si="216"/>
        <v>33.29</v>
      </c>
      <c r="S2320" s="12">
        <f t="shared" si="218"/>
        <v>42660.552465277782</v>
      </c>
      <c r="T2320" s="12">
        <f t="shared" si="219"/>
        <v>42691.594131944439</v>
      </c>
      <c r="U2320">
        <f t="shared" si="220"/>
        <v>2016</v>
      </c>
      <c r="V2320" s="18">
        <f t="shared" si="221"/>
        <v>31.041666666666668</v>
      </c>
    </row>
    <row r="2321" spans="1:22" ht="60" x14ac:dyDescent="0.25">
      <c r="A2321">
        <v>958</v>
      </c>
      <c r="B2321" s="3" t="s">
        <v>959</v>
      </c>
      <c r="C2321" s="3" t="s">
        <v>5068</v>
      </c>
      <c r="D2321" s="6">
        <v>7777</v>
      </c>
      <c r="E2321" s="8">
        <v>881</v>
      </c>
      <c r="F2321" t="s">
        <v>8220</v>
      </c>
      <c r="G2321" t="s">
        <v>8223</v>
      </c>
      <c r="H2321" t="s">
        <v>8245</v>
      </c>
      <c r="I2321">
        <v>1428641940</v>
      </c>
      <c r="J2321">
        <v>1426792563</v>
      </c>
      <c r="K2321" t="b">
        <v>0</v>
      </c>
      <c r="L2321">
        <v>17</v>
      </c>
      <c r="M2321" t="b">
        <v>0</v>
      </c>
      <c r="N2321" t="s">
        <v>8271</v>
      </c>
      <c r="O2321" t="s">
        <v>8317</v>
      </c>
      <c r="P2321" t="s">
        <v>8319</v>
      </c>
      <c r="Q2321">
        <f t="shared" si="217"/>
        <v>11</v>
      </c>
      <c r="R2321">
        <f t="shared" si="216"/>
        <v>51.82</v>
      </c>
      <c r="S2321" s="12">
        <f t="shared" si="218"/>
        <v>42082.802812499998</v>
      </c>
      <c r="T2321" s="12">
        <f t="shared" si="219"/>
        <v>42104.207638888889</v>
      </c>
      <c r="U2321">
        <f t="shared" si="220"/>
        <v>2015</v>
      </c>
      <c r="V2321" s="18">
        <f t="shared" si="221"/>
        <v>21.404826388888889</v>
      </c>
    </row>
    <row r="2322" spans="1:22" ht="60" x14ac:dyDescent="0.25">
      <c r="A2322">
        <v>959</v>
      </c>
      <c r="B2322" s="3" t="s">
        <v>960</v>
      </c>
      <c r="C2322" s="3" t="s">
        <v>5069</v>
      </c>
      <c r="D2322" s="6">
        <v>50000</v>
      </c>
      <c r="E2322" s="8">
        <v>19430</v>
      </c>
      <c r="F2322" t="s">
        <v>8220</v>
      </c>
      <c r="G2322" t="s">
        <v>8223</v>
      </c>
      <c r="H2322" t="s">
        <v>8245</v>
      </c>
      <c r="I2322">
        <v>1421640665</v>
      </c>
      <c r="J2322">
        <v>1419048665</v>
      </c>
      <c r="K2322" t="b">
        <v>0</v>
      </c>
      <c r="L2322">
        <v>171</v>
      </c>
      <c r="M2322" t="b">
        <v>0</v>
      </c>
      <c r="N2322" t="s">
        <v>8271</v>
      </c>
      <c r="O2322" t="s">
        <v>8317</v>
      </c>
      <c r="P2322" t="s">
        <v>8319</v>
      </c>
      <c r="Q2322">
        <f t="shared" si="217"/>
        <v>39</v>
      </c>
      <c r="R2322">
        <f t="shared" si="216"/>
        <v>113.63</v>
      </c>
      <c r="S2322" s="12">
        <f t="shared" si="218"/>
        <v>41993.174363425926</v>
      </c>
      <c r="T2322" s="12">
        <f t="shared" si="219"/>
        <v>42023.174363425926</v>
      </c>
      <c r="U2322">
        <f t="shared" si="220"/>
        <v>2014</v>
      </c>
      <c r="V2322" s="18">
        <f t="shared" si="221"/>
        <v>30</v>
      </c>
    </row>
    <row r="2323" spans="1:22" ht="45" x14ac:dyDescent="0.25">
      <c r="A2323">
        <v>960</v>
      </c>
      <c r="B2323" s="3" t="s">
        <v>961</v>
      </c>
      <c r="C2323" s="3" t="s">
        <v>5070</v>
      </c>
      <c r="D2323" s="6">
        <v>55650</v>
      </c>
      <c r="E2323" s="8">
        <v>25655</v>
      </c>
      <c r="F2323" t="s">
        <v>8220</v>
      </c>
      <c r="G2323" t="s">
        <v>8223</v>
      </c>
      <c r="H2323" t="s">
        <v>8245</v>
      </c>
      <c r="I2323">
        <v>1489500155</v>
      </c>
      <c r="J2323">
        <v>1485874955</v>
      </c>
      <c r="K2323" t="b">
        <v>0</v>
      </c>
      <c r="L2323">
        <v>188</v>
      </c>
      <c r="M2323" t="b">
        <v>0</v>
      </c>
      <c r="N2323" t="s">
        <v>8271</v>
      </c>
      <c r="O2323" t="s">
        <v>8317</v>
      </c>
      <c r="P2323" t="s">
        <v>8319</v>
      </c>
      <c r="Q2323">
        <f t="shared" si="217"/>
        <v>46</v>
      </c>
      <c r="R2323">
        <f t="shared" si="216"/>
        <v>136.46</v>
      </c>
      <c r="S2323" s="12">
        <f t="shared" si="218"/>
        <v>42766.626793981486</v>
      </c>
      <c r="T2323" s="12">
        <f t="shared" si="219"/>
        <v>42808.585127314815</v>
      </c>
      <c r="U2323">
        <f t="shared" si="220"/>
        <v>2017</v>
      </c>
      <c r="V2323" s="18">
        <f t="shared" si="221"/>
        <v>41.958333333333336</v>
      </c>
    </row>
    <row r="2324" spans="1:22" ht="45" x14ac:dyDescent="0.25">
      <c r="A2324">
        <v>961</v>
      </c>
      <c r="B2324" s="3" t="s">
        <v>962</v>
      </c>
      <c r="C2324" s="3" t="s">
        <v>5071</v>
      </c>
      <c r="D2324" s="6">
        <v>95000</v>
      </c>
      <c r="E2324" s="8">
        <v>40079</v>
      </c>
      <c r="F2324" t="s">
        <v>8220</v>
      </c>
      <c r="G2324" t="s">
        <v>8223</v>
      </c>
      <c r="H2324" t="s">
        <v>8245</v>
      </c>
      <c r="I2324">
        <v>1487617200</v>
      </c>
      <c r="J2324">
        <v>1483634335</v>
      </c>
      <c r="K2324" t="b">
        <v>0</v>
      </c>
      <c r="L2324">
        <v>110</v>
      </c>
      <c r="M2324" t="b">
        <v>0</v>
      </c>
      <c r="N2324" t="s">
        <v>8271</v>
      </c>
      <c r="O2324" t="s">
        <v>8317</v>
      </c>
      <c r="P2324" t="s">
        <v>8319</v>
      </c>
      <c r="Q2324">
        <f t="shared" si="217"/>
        <v>42</v>
      </c>
      <c r="R2324">
        <f t="shared" si="216"/>
        <v>364.35</v>
      </c>
      <c r="S2324" s="12">
        <f t="shared" si="218"/>
        <v>42740.693692129629</v>
      </c>
      <c r="T2324" s="12">
        <f t="shared" si="219"/>
        <v>42786.791666666672</v>
      </c>
      <c r="U2324">
        <f t="shared" si="220"/>
        <v>2017</v>
      </c>
      <c r="V2324" s="18">
        <f t="shared" si="221"/>
        <v>46.097974537037032</v>
      </c>
    </row>
    <row r="2325" spans="1:22" ht="60" x14ac:dyDescent="0.25">
      <c r="A2325">
        <v>962</v>
      </c>
      <c r="B2325" s="3" t="s">
        <v>963</v>
      </c>
      <c r="C2325" s="3" t="s">
        <v>5072</v>
      </c>
      <c r="D2325" s="6">
        <v>2500</v>
      </c>
      <c r="E2325" s="8">
        <v>712</v>
      </c>
      <c r="F2325" t="s">
        <v>8220</v>
      </c>
      <c r="G2325" t="s">
        <v>8223</v>
      </c>
      <c r="H2325" t="s">
        <v>8245</v>
      </c>
      <c r="I2325">
        <v>1455210353</v>
      </c>
      <c r="J2325">
        <v>1451927153</v>
      </c>
      <c r="K2325" t="b">
        <v>0</v>
      </c>
      <c r="L2325">
        <v>37</v>
      </c>
      <c r="M2325" t="b">
        <v>0</v>
      </c>
      <c r="N2325" t="s">
        <v>8271</v>
      </c>
      <c r="O2325" t="s">
        <v>8317</v>
      </c>
      <c r="P2325" t="s">
        <v>8319</v>
      </c>
      <c r="Q2325">
        <f t="shared" si="217"/>
        <v>28</v>
      </c>
      <c r="R2325">
        <f t="shared" si="216"/>
        <v>19.239999999999998</v>
      </c>
      <c r="S2325" s="12">
        <f t="shared" si="218"/>
        <v>42373.712418981479</v>
      </c>
      <c r="T2325" s="12">
        <f t="shared" si="219"/>
        <v>42411.712418981479</v>
      </c>
      <c r="U2325">
        <f t="shared" si="220"/>
        <v>2016</v>
      </c>
      <c r="V2325" s="18">
        <f t="shared" si="221"/>
        <v>38</v>
      </c>
    </row>
    <row r="2326" spans="1:22" ht="30" x14ac:dyDescent="0.25">
      <c r="A2326">
        <v>963</v>
      </c>
      <c r="B2326" s="3" t="s">
        <v>964</v>
      </c>
      <c r="C2326" s="3" t="s">
        <v>5073</v>
      </c>
      <c r="D2326" s="6">
        <v>35000</v>
      </c>
      <c r="E2326" s="8">
        <v>377</v>
      </c>
      <c r="F2326" t="s">
        <v>8220</v>
      </c>
      <c r="G2326" t="s">
        <v>8223</v>
      </c>
      <c r="H2326" t="s">
        <v>8245</v>
      </c>
      <c r="I2326">
        <v>1476717319</v>
      </c>
      <c r="J2326">
        <v>1473693319</v>
      </c>
      <c r="K2326" t="b">
        <v>0</v>
      </c>
      <c r="L2326">
        <v>9</v>
      </c>
      <c r="M2326" t="b">
        <v>0</v>
      </c>
      <c r="N2326" t="s">
        <v>8271</v>
      </c>
      <c r="O2326" t="s">
        <v>8317</v>
      </c>
      <c r="P2326" t="s">
        <v>8319</v>
      </c>
      <c r="Q2326">
        <f t="shared" si="217"/>
        <v>1</v>
      </c>
      <c r="R2326">
        <f t="shared" si="216"/>
        <v>41.89</v>
      </c>
      <c r="S2326" s="12">
        <f t="shared" si="218"/>
        <v>42625.635636574079</v>
      </c>
      <c r="T2326" s="12">
        <f t="shared" si="219"/>
        <v>42660.635636574079</v>
      </c>
      <c r="U2326">
        <f t="shared" si="220"/>
        <v>2016</v>
      </c>
      <c r="V2326" s="18">
        <f t="shared" si="221"/>
        <v>35</v>
      </c>
    </row>
    <row r="2327" spans="1:22" ht="60" x14ac:dyDescent="0.25">
      <c r="A2327">
        <v>964</v>
      </c>
      <c r="B2327" s="3" t="s">
        <v>965</v>
      </c>
      <c r="C2327" s="3" t="s">
        <v>5074</v>
      </c>
      <c r="D2327" s="6">
        <v>110000</v>
      </c>
      <c r="E2327" s="8">
        <v>879</v>
      </c>
      <c r="F2327" t="s">
        <v>8220</v>
      </c>
      <c r="G2327" t="s">
        <v>8228</v>
      </c>
      <c r="H2327" t="s">
        <v>8250</v>
      </c>
      <c r="I2327">
        <v>1441119919</v>
      </c>
      <c r="J2327">
        <v>1437663919</v>
      </c>
      <c r="K2327" t="b">
        <v>0</v>
      </c>
      <c r="L2327">
        <v>29</v>
      </c>
      <c r="M2327" t="b">
        <v>0</v>
      </c>
      <c r="N2327" t="s">
        <v>8271</v>
      </c>
      <c r="O2327" t="s">
        <v>8317</v>
      </c>
      <c r="P2327" t="s">
        <v>8319</v>
      </c>
      <c r="Q2327">
        <f t="shared" si="217"/>
        <v>1</v>
      </c>
      <c r="R2327">
        <f t="shared" si="216"/>
        <v>30.31</v>
      </c>
      <c r="S2327" s="12">
        <f t="shared" si="218"/>
        <v>42208.628692129627</v>
      </c>
      <c r="T2327" s="12">
        <f t="shared" si="219"/>
        <v>42248.628692129627</v>
      </c>
      <c r="U2327">
        <f t="shared" si="220"/>
        <v>2015</v>
      </c>
      <c r="V2327" s="18">
        <f t="shared" si="221"/>
        <v>40</v>
      </c>
    </row>
    <row r="2328" spans="1:22" ht="60" x14ac:dyDescent="0.25">
      <c r="A2328">
        <v>965</v>
      </c>
      <c r="B2328" s="3" t="s">
        <v>966</v>
      </c>
      <c r="C2328" s="3" t="s">
        <v>5075</v>
      </c>
      <c r="D2328" s="6">
        <v>25000</v>
      </c>
      <c r="E2328" s="8">
        <v>298</v>
      </c>
      <c r="F2328" t="s">
        <v>8220</v>
      </c>
      <c r="G2328" t="s">
        <v>8223</v>
      </c>
      <c r="H2328" t="s">
        <v>8245</v>
      </c>
      <c r="I2328">
        <v>1477454340</v>
      </c>
      <c r="J2328">
        <v>1474676646</v>
      </c>
      <c r="K2328" t="b">
        <v>0</v>
      </c>
      <c r="L2328">
        <v>6</v>
      </c>
      <c r="M2328" t="b">
        <v>0</v>
      </c>
      <c r="N2328" t="s">
        <v>8271</v>
      </c>
      <c r="O2328" t="s">
        <v>8317</v>
      </c>
      <c r="P2328" t="s">
        <v>8319</v>
      </c>
      <c r="Q2328">
        <f t="shared" si="217"/>
        <v>1</v>
      </c>
      <c r="R2328">
        <f t="shared" si="216"/>
        <v>49.67</v>
      </c>
      <c r="S2328" s="12">
        <f t="shared" si="218"/>
        <v>42637.016736111109</v>
      </c>
      <c r="T2328" s="12">
        <f t="shared" si="219"/>
        <v>42669.165972222225</v>
      </c>
      <c r="U2328">
        <f t="shared" si="220"/>
        <v>2016</v>
      </c>
      <c r="V2328" s="18">
        <f t="shared" si="221"/>
        <v>32.149236111111115</v>
      </c>
    </row>
    <row r="2329" spans="1:22" ht="45" x14ac:dyDescent="0.25">
      <c r="A2329">
        <v>966</v>
      </c>
      <c r="B2329" s="3" t="s">
        <v>967</v>
      </c>
      <c r="C2329" s="3" t="s">
        <v>5076</v>
      </c>
      <c r="D2329" s="6">
        <v>12000</v>
      </c>
      <c r="E2329" s="8">
        <v>1776</v>
      </c>
      <c r="F2329" t="s">
        <v>8220</v>
      </c>
      <c r="G2329" t="s">
        <v>8223</v>
      </c>
      <c r="H2329" t="s">
        <v>8245</v>
      </c>
      <c r="I2329">
        <v>1475766932</v>
      </c>
      <c r="J2329">
        <v>1473174932</v>
      </c>
      <c r="K2329" t="b">
        <v>0</v>
      </c>
      <c r="L2329">
        <v>30</v>
      </c>
      <c r="M2329" t="b">
        <v>0</v>
      </c>
      <c r="N2329" t="s">
        <v>8271</v>
      </c>
      <c r="O2329" t="s">
        <v>8317</v>
      </c>
      <c r="P2329" t="s">
        <v>8319</v>
      </c>
      <c r="Q2329">
        <f t="shared" si="217"/>
        <v>15</v>
      </c>
      <c r="R2329">
        <f t="shared" si="216"/>
        <v>59.2</v>
      </c>
      <c r="S2329" s="12">
        <f t="shared" si="218"/>
        <v>42619.635787037041</v>
      </c>
      <c r="T2329" s="12">
        <f t="shared" si="219"/>
        <v>42649.635787037041</v>
      </c>
      <c r="U2329">
        <f t="shared" si="220"/>
        <v>2016</v>
      </c>
      <c r="V2329" s="18">
        <f t="shared" si="221"/>
        <v>30</v>
      </c>
    </row>
    <row r="2330" spans="1:22" ht="45" x14ac:dyDescent="0.25">
      <c r="A2330">
        <v>967</v>
      </c>
      <c r="B2330" s="3" t="s">
        <v>968</v>
      </c>
      <c r="C2330" s="3" t="s">
        <v>5077</v>
      </c>
      <c r="D2330" s="6">
        <v>20000</v>
      </c>
      <c r="E2330" s="8">
        <v>3562</v>
      </c>
      <c r="F2330" t="s">
        <v>8220</v>
      </c>
      <c r="G2330" t="s">
        <v>8223</v>
      </c>
      <c r="H2330" t="s">
        <v>8245</v>
      </c>
      <c r="I2330">
        <v>1461301574</v>
      </c>
      <c r="J2330">
        <v>1456121174</v>
      </c>
      <c r="K2330" t="b">
        <v>0</v>
      </c>
      <c r="L2330">
        <v>81</v>
      </c>
      <c r="M2330" t="b">
        <v>0</v>
      </c>
      <c r="N2330" t="s">
        <v>8271</v>
      </c>
      <c r="O2330" t="s">
        <v>8317</v>
      </c>
      <c r="P2330" t="s">
        <v>8319</v>
      </c>
      <c r="Q2330">
        <f t="shared" si="217"/>
        <v>18</v>
      </c>
      <c r="R2330">
        <f t="shared" si="216"/>
        <v>43.98</v>
      </c>
      <c r="S2330" s="12">
        <f t="shared" si="218"/>
        <v>42422.254328703704</v>
      </c>
      <c r="T2330" s="12">
        <f t="shared" si="219"/>
        <v>42482.21266203704</v>
      </c>
      <c r="U2330">
        <f t="shared" si="220"/>
        <v>2016</v>
      </c>
      <c r="V2330" s="18">
        <f t="shared" si="221"/>
        <v>59.958333333333336</v>
      </c>
    </row>
    <row r="2331" spans="1:22" ht="60" x14ac:dyDescent="0.25">
      <c r="A2331">
        <v>968</v>
      </c>
      <c r="B2331" s="3" t="s">
        <v>969</v>
      </c>
      <c r="C2331" s="3" t="s">
        <v>5078</v>
      </c>
      <c r="D2331" s="6">
        <v>8000</v>
      </c>
      <c r="E2331" s="8">
        <v>106</v>
      </c>
      <c r="F2331" t="s">
        <v>8220</v>
      </c>
      <c r="G2331" t="s">
        <v>8223</v>
      </c>
      <c r="H2331" t="s">
        <v>8245</v>
      </c>
      <c r="I2331">
        <v>1408134034</v>
      </c>
      <c r="J2331">
        <v>1405542034</v>
      </c>
      <c r="K2331" t="b">
        <v>0</v>
      </c>
      <c r="L2331">
        <v>4</v>
      </c>
      <c r="M2331" t="b">
        <v>0</v>
      </c>
      <c r="N2331" t="s">
        <v>8271</v>
      </c>
      <c r="O2331" t="s">
        <v>8317</v>
      </c>
      <c r="P2331" t="s">
        <v>8319</v>
      </c>
      <c r="Q2331">
        <f t="shared" si="217"/>
        <v>1</v>
      </c>
      <c r="R2331">
        <f t="shared" si="216"/>
        <v>26.5</v>
      </c>
      <c r="S2331" s="12">
        <f t="shared" si="218"/>
        <v>41836.847615740742</v>
      </c>
      <c r="T2331" s="12">
        <f t="shared" si="219"/>
        <v>41866.847615740742</v>
      </c>
      <c r="U2331">
        <f t="shared" si="220"/>
        <v>2014</v>
      </c>
      <c r="V2331" s="18">
        <f t="shared" si="221"/>
        <v>30</v>
      </c>
    </row>
    <row r="2332" spans="1:22" ht="30" x14ac:dyDescent="0.25">
      <c r="A2332">
        <v>969</v>
      </c>
      <c r="B2332" s="3" t="s">
        <v>970</v>
      </c>
      <c r="C2332" s="3" t="s">
        <v>5079</v>
      </c>
      <c r="D2332" s="6">
        <v>30000</v>
      </c>
      <c r="E2332" s="8">
        <v>14000</v>
      </c>
      <c r="F2332" t="s">
        <v>8220</v>
      </c>
      <c r="G2332" t="s">
        <v>8237</v>
      </c>
      <c r="H2332" t="s">
        <v>8255</v>
      </c>
      <c r="I2332">
        <v>1486624607</v>
      </c>
      <c r="J2332">
        <v>1483773407</v>
      </c>
      <c r="K2332" t="b">
        <v>0</v>
      </c>
      <c r="L2332">
        <v>11</v>
      </c>
      <c r="M2332" t="b">
        <v>0</v>
      </c>
      <c r="N2332" t="s">
        <v>8271</v>
      </c>
      <c r="O2332" t="s">
        <v>8317</v>
      </c>
      <c r="P2332" t="s">
        <v>8319</v>
      </c>
      <c r="Q2332">
        <f t="shared" si="217"/>
        <v>47</v>
      </c>
      <c r="R2332">
        <f t="shared" si="216"/>
        <v>1272.73</v>
      </c>
      <c r="S2332" s="12">
        <f t="shared" si="218"/>
        <v>42742.30332175926</v>
      </c>
      <c r="T2332" s="12">
        <f t="shared" si="219"/>
        <v>42775.30332175926</v>
      </c>
      <c r="U2332">
        <f t="shared" si="220"/>
        <v>2017</v>
      </c>
      <c r="V2332" s="18">
        <f t="shared" si="221"/>
        <v>33</v>
      </c>
    </row>
    <row r="2333" spans="1:22" ht="60" x14ac:dyDescent="0.25">
      <c r="A2333">
        <v>970</v>
      </c>
      <c r="B2333" s="3" t="s">
        <v>971</v>
      </c>
      <c r="C2333" s="3" t="s">
        <v>5080</v>
      </c>
      <c r="D2333" s="6">
        <v>5000</v>
      </c>
      <c r="E2333" s="8">
        <v>2296</v>
      </c>
      <c r="F2333" t="s">
        <v>8220</v>
      </c>
      <c r="G2333" t="s">
        <v>8228</v>
      </c>
      <c r="H2333" t="s">
        <v>8250</v>
      </c>
      <c r="I2333">
        <v>1485147540</v>
      </c>
      <c r="J2333">
        <v>1481951853</v>
      </c>
      <c r="K2333" t="b">
        <v>0</v>
      </c>
      <c r="L2333">
        <v>14</v>
      </c>
      <c r="M2333" t="b">
        <v>0</v>
      </c>
      <c r="N2333" t="s">
        <v>8271</v>
      </c>
      <c r="O2333" t="s">
        <v>8317</v>
      </c>
      <c r="P2333" t="s">
        <v>8319</v>
      </c>
      <c r="Q2333">
        <f t="shared" si="217"/>
        <v>46</v>
      </c>
      <c r="R2333">
        <f t="shared" si="216"/>
        <v>164</v>
      </c>
      <c r="S2333" s="12">
        <f t="shared" si="218"/>
        <v>42721.220520833333</v>
      </c>
      <c r="T2333" s="12">
        <f t="shared" si="219"/>
        <v>42758.207638888889</v>
      </c>
      <c r="U2333">
        <f t="shared" si="220"/>
        <v>2016</v>
      </c>
      <c r="V2333" s="18">
        <f t="shared" si="221"/>
        <v>36.987118055555555</v>
      </c>
    </row>
    <row r="2334" spans="1:22" ht="60" x14ac:dyDescent="0.25">
      <c r="A2334">
        <v>971</v>
      </c>
      <c r="B2334" s="3" t="s">
        <v>972</v>
      </c>
      <c r="C2334" s="3" t="s">
        <v>5081</v>
      </c>
      <c r="D2334" s="6">
        <v>100000</v>
      </c>
      <c r="E2334" s="8">
        <v>226</v>
      </c>
      <c r="F2334" t="s">
        <v>8220</v>
      </c>
      <c r="G2334" t="s">
        <v>8223</v>
      </c>
      <c r="H2334" t="s">
        <v>8245</v>
      </c>
      <c r="I2334">
        <v>1433178060</v>
      </c>
      <c r="J2334">
        <v>1429290060</v>
      </c>
      <c r="K2334" t="b">
        <v>0</v>
      </c>
      <c r="L2334">
        <v>5</v>
      </c>
      <c r="M2334" t="b">
        <v>0</v>
      </c>
      <c r="N2334" t="s">
        <v>8271</v>
      </c>
      <c r="O2334" t="s">
        <v>8317</v>
      </c>
      <c r="P2334" t="s">
        <v>8319</v>
      </c>
      <c r="Q2334">
        <f t="shared" si="217"/>
        <v>0</v>
      </c>
      <c r="R2334">
        <f t="shared" si="216"/>
        <v>45.2</v>
      </c>
      <c r="S2334" s="12">
        <f t="shared" si="218"/>
        <v>42111.709027777775</v>
      </c>
      <c r="T2334" s="12">
        <f t="shared" si="219"/>
        <v>42156.709027777775</v>
      </c>
      <c r="U2334">
        <f t="shared" si="220"/>
        <v>2015</v>
      </c>
      <c r="V2334" s="18">
        <f t="shared" si="221"/>
        <v>45</v>
      </c>
    </row>
    <row r="2335" spans="1:22" ht="45" x14ac:dyDescent="0.25">
      <c r="A2335">
        <v>972</v>
      </c>
      <c r="B2335" s="3" t="s">
        <v>973</v>
      </c>
      <c r="C2335" s="3" t="s">
        <v>5082</v>
      </c>
      <c r="D2335" s="6">
        <v>20000</v>
      </c>
      <c r="E2335" s="8">
        <v>6925</v>
      </c>
      <c r="F2335" t="s">
        <v>8220</v>
      </c>
      <c r="G2335" t="s">
        <v>8223</v>
      </c>
      <c r="H2335" t="s">
        <v>8245</v>
      </c>
      <c r="I2335">
        <v>1409813940</v>
      </c>
      <c r="J2335">
        <v>1407271598</v>
      </c>
      <c r="K2335" t="b">
        <v>0</v>
      </c>
      <c r="L2335">
        <v>45</v>
      </c>
      <c r="M2335" t="b">
        <v>0</v>
      </c>
      <c r="N2335" t="s">
        <v>8271</v>
      </c>
      <c r="O2335" t="s">
        <v>8317</v>
      </c>
      <c r="P2335" t="s">
        <v>8319</v>
      </c>
      <c r="Q2335">
        <f t="shared" si="217"/>
        <v>35</v>
      </c>
      <c r="R2335">
        <f t="shared" si="216"/>
        <v>153.88999999999999</v>
      </c>
      <c r="S2335" s="12">
        <f t="shared" si="218"/>
        <v>41856.865717592591</v>
      </c>
      <c r="T2335" s="12">
        <f t="shared" si="219"/>
        <v>41886.290972222225</v>
      </c>
      <c r="U2335">
        <f t="shared" si="220"/>
        <v>2014</v>
      </c>
      <c r="V2335" s="18">
        <f t="shared" si="221"/>
        <v>29.425254629629631</v>
      </c>
    </row>
    <row r="2336" spans="1:22" ht="60" x14ac:dyDescent="0.25">
      <c r="A2336">
        <v>973</v>
      </c>
      <c r="B2336" s="3" t="s">
        <v>974</v>
      </c>
      <c r="C2336" s="3" t="s">
        <v>5083</v>
      </c>
      <c r="D2336" s="6">
        <v>20000</v>
      </c>
      <c r="E2336" s="8">
        <v>411</v>
      </c>
      <c r="F2336" t="s">
        <v>8220</v>
      </c>
      <c r="G2336" t="s">
        <v>8223</v>
      </c>
      <c r="H2336" t="s">
        <v>8245</v>
      </c>
      <c r="I2336">
        <v>1447032093</v>
      </c>
      <c r="J2336">
        <v>1441844493</v>
      </c>
      <c r="K2336" t="b">
        <v>0</v>
      </c>
      <c r="L2336">
        <v>8</v>
      </c>
      <c r="M2336" t="b">
        <v>0</v>
      </c>
      <c r="N2336" t="s">
        <v>8271</v>
      </c>
      <c r="O2336" t="s">
        <v>8317</v>
      </c>
      <c r="P2336" t="s">
        <v>8319</v>
      </c>
      <c r="Q2336">
        <f t="shared" si="217"/>
        <v>2</v>
      </c>
      <c r="R2336">
        <f t="shared" si="216"/>
        <v>51.38</v>
      </c>
      <c r="S2336" s="12">
        <f t="shared" si="218"/>
        <v>42257.014965277776</v>
      </c>
      <c r="T2336" s="12">
        <f t="shared" si="219"/>
        <v>42317.056631944448</v>
      </c>
      <c r="U2336">
        <f t="shared" si="220"/>
        <v>2015</v>
      </c>
      <c r="V2336" s="18">
        <f t="shared" si="221"/>
        <v>60.041666666666664</v>
      </c>
    </row>
    <row r="2337" spans="1:22" ht="45" x14ac:dyDescent="0.25">
      <c r="A2337">
        <v>974</v>
      </c>
      <c r="B2337" s="3" t="s">
        <v>975</v>
      </c>
      <c r="C2337" s="3" t="s">
        <v>5084</v>
      </c>
      <c r="D2337" s="6">
        <v>50000</v>
      </c>
      <c r="E2337" s="8">
        <v>280</v>
      </c>
      <c r="F2337" t="s">
        <v>8220</v>
      </c>
      <c r="G2337" t="s">
        <v>8223</v>
      </c>
      <c r="H2337" t="s">
        <v>8245</v>
      </c>
      <c r="I2337">
        <v>1458925156</v>
      </c>
      <c r="J2337">
        <v>1456336756</v>
      </c>
      <c r="K2337" t="b">
        <v>0</v>
      </c>
      <c r="L2337">
        <v>3</v>
      </c>
      <c r="M2337" t="b">
        <v>0</v>
      </c>
      <c r="N2337" t="s">
        <v>8271</v>
      </c>
      <c r="O2337" t="s">
        <v>8317</v>
      </c>
      <c r="P2337" t="s">
        <v>8319</v>
      </c>
      <c r="Q2337">
        <f t="shared" si="217"/>
        <v>1</v>
      </c>
      <c r="R2337">
        <f t="shared" si="216"/>
        <v>93.33</v>
      </c>
      <c r="S2337" s="12">
        <f t="shared" si="218"/>
        <v>42424.749490740738</v>
      </c>
      <c r="T2337" s="12">
        <f t="shared" si="219"/>
        <v>42454.707824074074</v>
      </c>
      <c r="U2337">
        <f t="shared" si="220"/>
        <v>2016</v>
      </c>
      <c r="V2337" s="18">
        <f t="shared" si="221"/>
        <v>29.958333333333332</v>
      </c>
    </row>
    <row r="2338" spans="1:22" ht="60" x14ac:dyDescent="0.25">
      <c r="A2338">
        <v>975</v>
      </c>
      <c r="B2338" s="3" t="s">
        <v>976</v>
      </c>
      <c r="C2338" s="3" t="s">
        <v>5085</v>
      </c>
      <c r="D2338" s="6">
        <v>100000</v>
      </c>
      <c r="E2338" s="8">
        <v>2607</v>
      </c>
      <c r="F2338" t="s">
        <v>8220</v>
      </c>
      <c r="G2338" t="s">
        <v>8223</v>
      </c>
      <c r="H2338" t="s">
        <v>8245</v>
      </c>
      <c r="I2338">
        <v>1467132185</v>
      </c>
      <c r="J2338">
        <v>1461948185</v>
      </c>
      <c r="K2338" t="b">
        <v>0</v>
      </c>
      <c r="L2338">
        <v>24</v>
      </c>
      <c r="M2338" t="b">
        <v>0</v>
      </c>
      <c r="N2338" t="s">
        <v>8271</v>
      </c>
      <c r="O2338" t="s">
        <v>8317</v>
      </c>
      <c r="P2338" t="s">
        <v>8319</v>
      </c>
      <c r="Q2338">
        <f t="shared" si="217"/>
        <v>3</v>
      </c>
      <c r="R2338">
        <f t="shared" si="216"/>
        <v>108.63</v>
      </c>
      <c r="S2338" s="12">
        <f t="shared" si="218"/>
        <v>42489.696585648147</v>
      </c>
      <c r="T2338" s="12">
        <f t="shared" si="219"/>
        <v>42549.696585648147</v>
      </c>
      <c r="U2338">
        <f t="shared" si="220"/>
        <v>2016</v>
      </c>
      <c r="V2338" s="18">
        <f t="shared" si="221"/>
        <v>60</v>
      </c>
    </row>
    <row r="2339" spans="1:22" ht="60" x14ac:dyDescent="0.25">
      <c r="A2339">
        <v>976</v>
      </c>
      <c r="B2339" s="3" t="s">
        <v>977</v>
      </c>
      <c r="C2339" s="3" t="s">
        <v>5086</v>
      </c>
      <c r="D2339" s="6">
        <v>150000</v>
      </c>
      <c r="E2339" s="8">
        <v>2889</v>
      </c>
      <c r="F2339" t="s">
        <v>8220</v>
      </c>
      <c r="G2339" t="s">
        <v>8225</v>
      </c>
      <c r="H2339" t="s">
        <v>8247</v>
      </c>
      <c r="I2339">
        <v>1439515497</v>
      </c>
      <c r="J2339">
        <v>1435627497</v>
      </c>
      <c r="K2339" t="b">
        <v>0</v>
      </c>
      <c r="L2339">
        <v>18</v>
      </c>
      <c r="M2339" t="b">
        <v>0</v>
      </c>
      <c r="N2339" t="s">
        <v>8271</v>
      </c>
      <c r="O2339" t="s">
        <v>8317</v>
      </c>
      <c r="P2339" t="s">
        <v>8319</v>
      </c>
      <c r="Q2339">
        <f t="shared" si="217"/>
        <v>2</v>
      </c>
      <c r="R2339">
        <f t="shared" si="216"/>
        <v>160.5</v>
      </c>
      <c r="S2339" s="12">
        <f t="shared" si="218"/>
        <v>42185.058993055558</v>
      </c>
      <c r="T2339" s="12">
        <f t="shared" si="219"/>
        <v>42230.058993055558</v>
      </c>
      <c r="U2339">
        <f t="shared" si="220"/>
        <v>2015</v>
      </c>
      <c r="V2339" s="18">
        <f t="shared" si="221"/>
        <v>45</v>
      </c>
    </row>
    <row r="2340" spans="1:22" ht="60" x14ac:dyDescent="0.25">
      <c r="A2340">
        <v>977</v>
      </c>
      <c r="B2340" s="3" t="s">
        <v>978</v>
      </c>
      <c r="C2340" s="3" t="s">
        <v>5087</v>
      </c>
      <c r="D2340" s="6">
        <v>2700</v>
      </c>
      <c r="E2340" s="8">
        <v>909</v>
      </c>
      <c r="F2340" t="s">
        <v>8220</v>
      </c>
      <c r="G2340" t="s">
        <v>8238</v>
      </c>
      <c r="H2340" t="s">
        <v>8248</v>
      </c>
      <c r="I2340">
        <v>1456094197</v>
      </c>
      <c r="J2340">
        <v>1453502197</v>
      </c>
      <c r="K2340" t="b">
        <v>0</v>
      </c>
      <c r="L2340">
        <v>12</v>
      </c>
      <c r="M2340" t="b">
        <v>0</v>
      </c>
      <c r="N2340" t="s">
        <v>8271</v>
      </c>
      <c r="O2340" t="s">
        <v>8317</v>
      </c>
      <c r="P2340" t="s">
        <v>8319</v>
      </c>
      <c r="Q2340">
        <f t="shared" si="217"/>
        <v>34</v>
      </c>
      <c r="R2340">
        <f t="shared" si="216"/>
        <v>75.75</v>
      </c>
      <c r="S2340" s="12">
        <f t="shared" si="218"/>
        <v>42391.942094907412</v>
      </c>
      <c r="T2340" s="12">
        <f t="shared" si="219"/>
        <v>42421.942094907412</v>
      </c>
      <c r="U2340">
        <f t="shared" si="220"/>
        <v>2016</v>
      </c>
      <c r="V2340" s="18">
        <f t="shared" si="221"/>
        <v>30</v>
      </c>
    </row>
    <row r="2341" spans="1:22" ht="45" x14ac:dyDescent="0.25">
      <c r="A2341">
        <v>978</v>
      </c>
      <c r="B2341" s="3" t="s">
        <v>979</v>
      </c>
      <c r="C2341" s="3" t="s">
        <v>5088</v>
      </c>
      <c r="D2341" s="6">
        <v>172889</v>
      </c>
      <c r="E2341" s="8">
        <v>97273</v>
      </c>
      <c r="F2341" t="s">
        <v>8220</v>
      </c>
      <c r="G2341" t="s">
        <v>8234</v>
      </c>
      <c r="H2341" t="s">
        <v>8254</v>
      </c>
      <c r="I2341">
        <v>1456385101</v>
      </c>
      <c r="J2341">
        <v>1453793101</v>
      </c>
      <c r="K2341" t="b">
        <v>0</v>
      </c>
      <c r="L2341">
        <v>123</v>
      </c>
      <c r="M2341" t="b">
        <v>0</v>
      </c>
      <c r="N2341" t="s">
        <v>8271</v>
      </c>
      <c r="O2341" t="s">
        <v>8317</v>
      </c>
      <c r="P2341" t="s">
        <v>8319</v>
      </c>
      <c r="Q2341">
        <f t="shared" si="217"/>
        <v>56</v>
      </c>
      <c r="R2341">
        <f t="shared" si="216"/>
        <v>790.84</v>
      </c>
      <c r="S2341" s="12">
        <f t="shared" si="218"/>
        <v>42395.309039351851</v>
      </c>
      <c r="T2341" s="12">
        <f t="shared" si="219"/>
        <v>42425.309039351851</v>
      </c>
      <c r="U2341">
        <f t="shared" si="220"/>
        <v>2016</v>
      </c>
      <c r="V2341" s="18">
        <f t="shared" si="221"/>
        <v>30</v>
      </c>
    </row>
    <row r="2342" spans="1:22" ht="60" x14ac:dyDescent="0.25">
      <c r="A2342">
        <v>979</v>
      </c>
      <c r="B2342" s="3" t="s">
        <v>980</v>
      </c>
      <c r="C2342" s="3" t="s">
        <v>5089</v>
      </c>
      <c r="D2342" s="6">
        <v>35000</v>
      </c>
      <c r="E2342" s="8">
        <v>28986.16</v>
      </c>
      <c r="F2342" t="s">
        <v>8220</v>
      </c>
      <c r="G2342" t="s">
        <v>8223</v>
      </c>
      <c r="H2342" t="s">
        <v>8245</v>
      </c>
      <c r="I2342">
        <v>1466449140</v>
      </c>
      <c r="J2342">
        <v>1463392828</v>
      </c>
      <c r="K2342" t="b">
        <v>0</v>
      </c>
      <c r="L2342">
        <v>96</v>
      </c>
      <c r="M2342" t="b">
        <v>0</v>
      </c>
      <c r="N2342" t="s">
        <v>8271</v>
      </c>
      <c r="O2342" t="s">
        <v>8317</v>
      </c>
      <c r="P2342" t="s">
        <v>8319</v>
      </c>
      <c r="Q2342">
        <f t="shared" si="217"/>
        <v>83</v>
      </c>
      <c r="R2342">
        <f t="shared" si="216"/>
        <v>301.94</v>
      </c>
      <c r="S2342" s="12">
        <f t="shared" si="218"/>
        <v>42506.416990740734</v>
      </c>
      <c r="T2342" s="12">
        <f t="shared" si="219"/>
        <v>42541.790972222225</v>
      </c>
      <c r="U2342">
        <f t="shared" si="220"/>
        <v>2016</v>
      </c>
      <c r="V2342" s="18">
        <f t="shared" si="221"/>
        <v>35.373981481481479</v>
      </c>
    </row>
    <row r="2343" spans="1:22" ht="60" x14ac:dyDescent="0.25">
      <c r="A2343">
        <v>980</v>
      </c>
      <c r="B2343" s="3" t="s">
        <v>981</v>
      </c>
      <c r="C2343" s="3" t="s">
        <v>5090</v>
      </c>
      <c r="D2343" s="6">
        <v>10000</v>
      </c>
      <c r="E2343" s="8">
        <v>1486</v>
      </c>
      <c r="F2343" t="s">
        <v>8220</v>
      </c>
      <c r="G2343" t="s">
        <v>8223</v>
      </c>
      <c r="H2343" t="s">
        <v>8245</v>
      </c>
      <c r="I2343">
        <v>1417387322</v>
      </c>
      <c r="J2343">
        <v>1413495722</v>
      </c>
      <c r="K2343" t="b">
        <v>0</v>
      </c>
      <c r="L2343">
        <v>31</v>
      </c>
      <c r="M2343" t="b">
        <v>0</v>
      </c>
      <c r="N2343" t="s">
        <v>8271</v>
      </c>
      <c r="O2343" t="s">
        <v>8317</v>
      </c>
      <c r="P2343" t="s">
        <v>8319</v>
      </c>
      <c r="Q2343">
        <f t="shared" si="217"/>
        <v>15</v>
      </c>
      <c r="R2343">
        <f t="shared" si="216"/>
        <v>47.94</v>
      </c>
      <c r="S2343" s="12">
        <f t="shared" si="218"/>
        <v>41928.904189814813</v>
      </c>
      <c r="T2343" s="12">
        <f t="shared" si="219"/>
        <v>41973.945856481485</v>
      </c>
      <c r="U2343">
        <f t="shared" si="220"/>
        <v>2014</v>
      </c>
      <c r="V2343" s="18">
        <f t="shared" si="221"/>
        <v>45.041666666666664</v>
      </c>
    </row>
    <row r="2344" spans="1:22" ht="60" x14ac:dyDescent="0.25">
      <c r="A2344">
        <v>981</v>
      </c>
      <c r="B2344" s="3" t="s">
        <v>982</v>
      </c>
      <c r="C2344" s="3" t="s">
        <v>5091</v>
      </c>
      <c r="D2344" s="6">
        <v>88888</v>
      </c>
      <c r="E2344" s="8">
        <v>11</v>
      </c>
      <c r="F2344" t="s">
        <v>8220</v>
      </c>
      <c r="G2344" t="s">
        <v>8223</v>
      </c>
      <c r="H2344" t="s">
        <v>8245</v>
      </c>
      <c r="I2344">
        <v>1407624222</v>
      </c>
      <c r="J2344">
        <v>1405032222</v>
      </c>
      <c r="K2344" t="b">
        <v>0</v>
      </c>
      <c r="L2344">
        <v>4</v>
      </c>
      <c r="M2344" t="b">
        <v>0</v>
      </c>
      <c r="N2344" t="s">
        <v>8271</v>
      </c>
      <c r="O2344" t="s">
        <v>8317</v>
      </c>
      <c r="P2344" t="s">
        <v>8319</v>
      </c>
      <c r="Q2344">
        <f t="shared" si="217"/>
        <v>0</v>
      </c>
      <c r="R2344">
        <f t="shared" si="216"/>
        <v>2.75</v>
      </c>
      <c r="S2344" s="12">
        <f t="shared" si="218"/>
        <v>41830.947013888886</v>
      </c>
      <c r="T2344" s="12">
        <f t="shared" si="219"/>
        <v>41860.947013888886</v>
      </c>
      <c r="U2344">
        <f t="shared" si="220"/>
        <v>2014</v>
      </c>
      <c r="V2344" s="18">
        <f t="shared" si="221"/>
        <v>30</v>
      </c>
    </row>
    <row r="2345" spans="1:22" ht="45" x14ac:dyDescent="0.25">
      <c r="A2345">
        <v>982</v>
      </c>
      <c r="B2345" s="3" t="s">
        <v>983</v>
      </c>
      <c r="C2345" s="3" t="s">
        <v>5092</v>
      </c>
      <c r="D2345" s="6">
        <v>17500</v>
      </c>
      <c r="E2345" s="8">
        <v>3</v>
      </c>
      <c r="F2345" t="s">
        <v>8220</v>
      </c>
      <c r="G2345" t="s">
        <v>8223</v>
      </c>
      <c r="H2345" t="s">
        <v>8245</v>
      </c>
      <c r="I2345">
        <v>1475431486</v>
      </c>
      <c r="J2345">
        <v>1472839486</v>
      </c>
      <c r="K2345" t="b">
        <v>0</v>
      </c>
      <c r="L2345">
        <v>3</v>
      </c>
      <c r="M2345" t="b">
        <v>0</v>
      </c>
      <c r="N2345" t="s">
        <v>8271</v>
      </c>
      <c r="O2345" t="s">
        <v>8317</v>
      </c>
      <c r="P2345" t="s">
        <v>8319</v>
      </c>
      <c r="Q2345">
        <f t="shared" si="217"/>
        <v>0</v>
      </c>
      <c r="R2345">
        <f t="shared" si="216"/>
        <v>1</v>
      </c>
      <c r="S2345" s="12">
        <f t="shared" si="218"/>
        <v>42615.753310185188</v>
      </c>
      <c r="T2345" s="12">
        <f t="shared" si="219"/>
        <v>42645.753310185188</v>
      </c>
      <c r="U2345">
        <f t="shared" si="220"/>
        <v>2016</v>
      </c>
      <c r="V2345" s="18">
        <f t="shared" si="221"/>
        <v>30</v>
      </c>
    </row>
    <row r="2346" spans="1:22" ht="60" x14ac:dyDescent="0.25">
      <c r="A2346">
        <v>983</v>
      </c>
      <c r="B2346" s="3" t="s">
        <v>984</v>
      </c>
      <c r="C2346" s="3" t="s">
        <v>5093</v>
      </c>
      <c r="D2346" s="6">
        <v>104219</v>
      </c>
      <c r="E2346" s="8">
        <v>30751</v>
      </c>
      <c r="F2346" t="s">
        <v>8220</v>
      </c>
      <c r="G2346" t="s">
        <v>8226</v>
      </c>
      <c r="H2346" t="s">
        <v>8248</v>
      </c>
      <c r="I2346">
        <v>1471985640</v>
      </c>
      <c r="J2346">
        <v>1469289685</v>
      </c>
      <c r="K2346" t="b">
        <v>0</v>
      </c>
      <c r="L2346">
        <v>179</v>
      </c>
      <c r="M2346" t="b">
        <v>0</v>
      </c>
      <c r="N2346" t="s">
        <v>8271</v>
      </c>
      <c r="O2346" t="s">
        <v>8317</v>
      </c>
      <c r="P2346" t="s">
        <v>8319</v>
      </c>
      <c r="Q2346">
        <f t="shared" si="217"/>
        <v>30</v>
      </c>
      <c r="R2346">
        <f t="shared" si="216"/>
        <v>171.79</v>
      </c>
      <c r="S2346" s="12">
        <f t="shared" si="218"/>
        <v>42574.667650462965</v>
      </c>
      <c r="T2346" s="12">
        <f t="shared" si="219"/>
        <v>42605.870833333334</v>
      </c>
      <c r="U2346">
        <f t="shared" si="220"/>
        <v>2016</v>
      </c>
      <c r="V2346" s="18">
        <f t="shared" si="221"/>
        <v>31.203182870370373</v>
      </c>
    </row>
    <row r="2347" spans="1:22" ht="90" x14ac:dyDescent="0.25">
      <c r="A2347">
        <v>984</v>
      </c>
      <c r="B2347" s="3" t="s">
        <v>985</v>
      </c>
      <c r="C2347" s="3" t="s">
        <v>5094</v>
      </c>
      <c r="D2347" s="6">
        <v>10000</v>
      </c>
      <c r="E2347" s="8">
        <v>106</v>
      </c>
      <c r="F2347" t="s">
        <v>8220</v>
      </c>
      <c r="G2347" t="s">
        <v>8223</v>
      </c>
      <c r="H2347" t="s">
        <v>8245</v>
      </c>
      <c r="I2347">
        <v>1427507208</v>
      </c>
      <c r="J2347">
        <v>1424918808</v>
      </c>
      <c r="K2347" t="b">
        <v>0</v>
      </c>
      <c r="L2347">
        <v>3</v>
      </c>
      <c r="M2347" t="b">
        <v>0</v>
      </c>
      <c r="N2347" t="s">
        <v>8271</v>
      </c>
      <c r="O2347" t="s">
        <v>8317</v>
      </c>
      <c r="P2347" t="s">
        <v>8319</v>
      </c>
      <c r="Q2347">
        <f t="shared" si="217"/>
        <v>1</v>
      </c>
      <c r="R2347">
        <f t="shared" si="216"/>
        <v>35.33</v>
      </c>
      <c r="S2347" s="12">
        <f t="shared" si="218"/>
        <v>42061.11583333333</v>
      </c>
      <c r="T2347" s="12">
        <f t="shared" si="219"/>
        <v>42091.074166666673</v>
      </c>
      <c r="U2347">
        <f t="shared" si="220"/>
        <v>2015</v>
      </c>
      <c r="V2347" s="18">
        <f t="shared" si="221"/>
        <v>29.958333333333332</v>
      </c>
    </row>
    <row r="2348" spans="1:22" ht="60" x14ac:dyDescent="0.25">
      <c r="A2348">
        <v>985</v>
      </c>
      <c r="B2348" s="3" t="s">
        <v>986</v>
      </c>
      <c r="C2348" s="3" t="s">
        <v>5095</v>
      </c>
      <c r="D2348" s="6">
        <v>30000</v>
      </c>
      <c r="E2348" s="8">
        <v>1888</v>
      </c>
      <c r="F2348" t="s">
        <v>8220</v>
      </c>
      <c r="G2348" t="s">
        <v>8235</v>
      </c>
      <c r="H2348" t="s">
        <v>8248</v>
      </c>
      <c r="I2348">
        <v>1451602800</v>
      </c>
      <c r="J2348">
        <v>1449011610</v>
      </c>
      <c r="K2348" t="b">
        <v>0</v>
      </c>
      <c r="L2348">
        <v>23</v>
      </c>
      <c r="M2348" t="b">
        <v>0</v>
      </c>
      <c r="N2348" t="s">
        <v>8271</v>
      </c>
      <c r="O2348" t="s">
        <v>8317</v>
      </c>
      <c r="P2348" t="s">
        <v>8319</v>
      </c>
      <c r="Q2348">
        <f t="shared" si="217"/>
        <v>6</v>
      </c>
      <c r="R2348">
        <f t="shared" si="216"/>
        <v>82.09</v>
      </c>
      <c r="S2348" s="12">
        <f t="shared" si="218"/>
        <v>42339.967708333337</v>
      </c>
      <c r="T2348" s="12">
        <f t="shared" si="219"/>
        <v>42369.958333333328</v>
      </c>
      <c r="U2348">
        <f t="shared" si="220"/>
        <v>2015</v>
      </c>
      <c r="V2348" s="18">
        <f t="shared" si="221"/>
        <v>29.990624999999998</v>
      </c>
    </row>
    <row r="2349" spans="1:22" ht="60" x14ac:dyDescent="0.25">
      <c r="A2349">
        <v>986</v>
      </c>
      <c r="B2349" s="3" t="s">
        <v>987</v>
      </c>
      <c r="C2349" s="3" t="s">
        <v>5096</v>
      </c>
      <c r="D2349" s="6">
        <v>20000</v>
      </c>
      <c r="E2349" s="8">
        <v>2550</v>
      </c>
      <c r="F2349" t="s">
        <v>8220</v>
      </c>
      <c r="G2349" t="s">
        <v>8224</v>
      </c>
      <c r="H2349" t="s">
        <v>8246</v>
      </c>
      <c r="I2349">
        <v>1452384000</v>
      </c>
      <c r="J2349">
        <v>1447698300</v>
      </c>
      <c r="K2349" t="b">
        <v>0</v>
      </c>
      <c r="L2349">
        <v>23</v>
      </c>
      <c r="M2349" t="b">
        <v>0</v>
      </c>
      <c r="N2349" t="s">
        <v>8271</v>
      </c>
      <c r="O2349" t="s">
        <v>8317</v>
      </c>
      <c r="P2349" t="s">
        <v>8319</v>
      </c>
      <c r="Q2349">
        <f t="shared" si="217"/>
        <v>13</v>
      </c>
      <c r="R2349">
        <f t="shared" si="216"/>
        <v>110.87</v>
      </c>
      <c r="S2349" s="12">
        <f t="shared" si="218"/>
        <v>42324.767361111109</v>
      </c>
      <c r="T2349" s="12">
        <f t="shared" si="219"/>
        <v>42379</v>
      </c>
      <c r="U2349">
        <f t="shared" si="220"/>
        <v>2015</v>
      </c>
      <c r="V2349" s="18">
        <f t="shared" si="221"/>
        <v>54.232638888888886</v>
      </c>
    </row>
    <row r="2350" spans="1:22" ht="45" x14ac:dyDescent="0.25">
      <c r="A2350">
        <v>987</v>
      </c>
      <c r="B2350" s="3" t="s">
        <v>988</v>
      </c>
      <c r="C2350" s="3" t="s">
        <v>5097</v>
      </c>
      <c r="D2350" s="6">
        <v>50000</v>
      </c>
      <c r="E2350" s="8">
        <v>6610</v>
      </c>
      <c r="F2350" t="s">
        <v>8220</v>
      </c>
      <c r="G2350" t="s">
        <v>8232</v>
      </c>
      <c r="H2350" t="s">
        <v>8248</v>
      </c>
      <c r="I2350">
        <v>1403507050</v>
      </c>
      <c r="J2350">
        <v>1400051050</v>
      </c>
      <c r="K2350" t="b">
        <v>0</v>
      </c>
      <c r="L2350">
        <v>41</v>
      </c>
      <c r="M2350" t="b">
        <v>0</v>
      </c>
      <c r="N2350" t="s">
        <v>8271</v>
      </c>
      <c r="O2350" t="s">
        <v>8317</v>
      </c>
      <c r="P2350" t="s">
        <v>8319</v>
      </c>
      <c r="Q2350">
        <f t="shared" si="217"/>
        <v>13</v>
      </c>
      <c r="R2350">
        <f t="shared" si="216"/>
        <v>161.22</v>
      </c>
      <c r="S2350" s="12">
        <f t="shared" si="218"/>
        <v>41773.294560185182</v>
      </c>
      <c r="T2350" s="12">
        <f t="shared" si="219"/>
        <v>41813.294560185182</v>
      </c>
      <c r="U2350">
        <f t="shared" si="220"/>
        <v>2014</v>
      </c>
      <c r="V2350" s="18">
        <f t="shared" si="221"/>
        <v>40</v>
      </c>
    </row>
    <row r="2351" spans="1:22" ht="60" x14ac:dyDescent="0.25">
      <c r="A2351">
        <v>988</v>
      </c>
      <c r="B2351" s="3" t="s">
        <v>989</v>
      </c>
      <c r="C2351" s="3" t="s">
        <v>5098</v>
      </c>
      <c r="D2351" s="6">
        <v>5000</v>
      </c>
      <c r="E2351" s="8">
        <v>0</v>
      </c>
      <c r="F2351" t="s">
        <v>8220</v>
      </c>
      <c r="G2351" t="s">
        <v>8236</v>
      </c>
      <c r="H2351" t="s">
        <v>8248</v>
      </c>
      <c r="I2351">
        <v>1475310825</v>
      </c>
      <c r="J2351">
        <v>1472718825</v>
      </c>
      <c r="K2351" t="b">
        <v>0</v>
      </c>
      <c r="L2351">
        <v>0</v>
      </c>
      <c r="M2351" t="b">
        <v>0</v>
      </c>
      <c r="N2351" t="s">
        <v>8271</v>
      </c>
      <c r="O2351" t="s">
        <v>8317</v>
      </c>
      <c r="P2351" t="s">
        <v>8319</v>
      </c>
      <c r="Q2351">
        <f t="shared" si="217"/>
        <v>0</v>
      </c>
      <c r="R2351">
        <f t="shared" si="216"/>
        <v>0</v>
      </c>
      <c r="S2351" s="12">
        <f t="shared" si="218"/>
        <v>42614.356770833328</v>
      </c>
      <c r="T2351" s="12">
        <f t="shared" si="219"/>
        <v>42644.356770833328</v>
      </c>
      <c r="U2351">
        <f t="shared" si="220"/>
        <v>2016</v>
      </c>
      <c r="V2351" s="18">
        <f t="shared" si="221"/>
        <v>30</v>
      </c>
    </row>
    <row r="2352" spans="1:22" ht="30" x14ac:dyDescent="0.25">
      <c r="A2352">
        <v>989</v>
      </c>
      <c r="B2352" s="3" t="s">
        <v>990</v>
      </c>
      <c r="C2352" s="3" t="s">
        <v>5099</v>
      </c>
      <c r="D2352" s="6">
        <v>10000</v>
      </c>
      <c r="E2352" s="8">
        <v>1677</v>
      </c>
      <c r="F2352" t="s">
        <v>8220</v>
      </c>
      <c r="G2352" t="s">
        <v>8223</v>
      </c>
      <c r="H2352" t="s">
        <v>8245</v>
      </c>
      <c r="I2352">
        <v>1475101495</v>
      </c>
      <c r="J2352">
        <v>1472509495</v>
      </c>
      <c r="K2352" t="b">
        <v>0</v>
      </c>
      <c r="L2352">
        <v>32</v>
      </c>
      <c r="M2352" t="b">
        <v>0</v>
      </c>
      <c r="N2352" t="s">
        <v>8271</v>
      </c>
      <c r="O2352" t="s">
        <v>8317</v>
      </c>
      <c r="P2352" t="s">
        <v>8319</v>
      </c>
      <c r="Q2352">
        <f t="shared" si="217"/>
        <v>17</v>
      </c>
      <c r="R2352">
        <f t="shared" si="216"/>
        <v>52.41</v>
      </c>
      <c r="S2352" s="12">
        <f t="shared" si="218"/>
        <v>42611.933969907404</v>
      </c>
      <c r="T2352" s="12">
        <f t="shared" si="219"/>
        <v>42641.933969907404</v>
      </c>
      <c r="U2352">
        <f t="shared" si="220"/>
        <v>2016</v>
      </c>
      <c r="V2352" s="18">
        <f t="shared" si="221"/>
        <v>30</v>
      </c>
    </row>
    <row r="2353" spans="1:22" ht="60" x14ac:dyDescent="0.25">
      <c r="A2353">
        <v>990</v>
      </c>
      <c r="B2353" s="3" t="s">
        <v>991</v>
      </c>
      <c r="C2353" s="3" t="s">
        <v>5100</v>
      </c>
      <c r="D2353" s="6">
        <v>25000</v>
      </c>
      <c r="E2353" s="8">
        <v>26</v>
      </c>
      <c r="F2353" t="s">
        <v>8220</v>
      </c>
      <c r="G2353" t="s">
        <v>8223</v>
      </c>
      <c r="H2353" t="s">
        <v>8245</v>
      </c>
      <c r="I2353">
        <v>1409770164</v>
      </c>
      <c r="J2353">
        <v>1407178164</v>
      </c>
      <c r="K2353" t="b">
        <v>0</v>
      </c>
      <c r="L2353">
        <v>2</v>
      </c>
      <c r="M2353" t="b">
        <v>0</v>
      </c>
      <c r="N2353" t="s">
        <v>8271</v>
      </c>
      <c r="O2353" t="s">
        <v>8317</v>
      </c>
      <c r="P2353" t="s">
        <v>8319</v>
      </c>
      <c r="Q2353">
        <f t="shared" si="217"/>
        <v>0</v>
      </c>
      <c r="R2353">
        <f t="shared" si="216"/>
        <v>13</v>
      </c>
      <c r="S2353" s="12">
        <f t="shared" si="218"/>
        <v>41855.784305555557</v>
      </c>
      <c r="T2353" s="12">
        <f t="shared" si="219"/>
        <v>41885.784305555557</v>
      </c>
      <c r="U2353">
        <f t="shared" si="220"/>
        <v>2014</v>
      </c>
      <c r="V2353" s="18">
        <f t="shared" si="221"/>
        <v>30</v>
      </c>
    </row>
    <row r="2354" spans="1:22" ht="75" x14ac:dyDescent="0.25">
      <c r="A2354">
        <v>991</v>
      </c>
      <c r="B2354" s="3" t="s">
        <v>992</v>
      </c>
      <c r="C2354" s="3" t="s">
        <v>5101</v>
      </c>
      <c r="D2354" s="6">
        <v>5000</v>
      </c>
      <c r="E2354" s="8">
        <v>212</v>
      </c>
      <c r="F2354" t="s">
        <v>8220</v>
      </c>
      <c r="G2354" t="s">
        <v>8224</v>
      </c>
      <c r="H2354" t="s">
        <v>8246</v>
      </c>
      <c r="I2354">
        <v>1468349460</v>
      </c>
      <c r="J2354">
        <v>1466186988</v>
      </c>
      <c r="K2354" t="b">
        <v>0</v>
      </c>
      <c r="L2354">
        <v>7</v>
      </c>
      <c r="M2354" t="b">
        <v>0</v>
      </c>
      <c r="N2354" t="s">
        <v>8271</v>
      </c>
      <c r="O2354" t="s">
        <v>8317</v>
      </c>
      <c r="P2354" t="s">
        <v>8319</v>
      </c>
      <c r="Q2354">
        <f t="shared" si="217"/>
        <v>4</v>
      </c>
      <c r="R2354">
        <f t="shared" si="216"/>
        <v>30.29</v>
      </c>
      <c r="S2354" s="12">
        <f t="shared" si="218"/>
        <v>42538.75680555556</v>
      </c>
      <c r="T2354" s="12">
        <f t="shared" si="219"/>
        <v>42563.785416666666</v>
      </c>
      <c r="U2354">
        <f t="shared" si="220"/>
        <v>2016</v>
      </c>
      <c r="V2354" s="18">
        <f t="shared" si="221"/>
        <v>25.028611111111108</v>
      </c>
    </row>
    <row r="2355" spans="1:22" ht="45" x14ac:dyDescent="0.25">
      <c r="A2355">
        <v>992</v>
      </c>
      <c r="B2355" s="3" t="s">
        <v>993</v>
      </c>
      <c r="C2355" s="3" t="s">
        <v>5102</v>
      </c>
      <c r="D2355" s="6">
        <v>100000</v>
      </c>
      <c r="E2355" s="8">
        <v>467</v>
      </c>
      <c r="F2355" t="s">
        <v>8220</v>
      </c>
      <c r="G2355" t="s">
        <v>8223</v>
      </c>
      <c r="H2355" t="s">
        <v>8245</v>
      </c>
      <c r="I2355">
        <v>1462655519</v>
      </c>
      <c r="J2355">
        <v>1457475119</v>
      </c>
      <c r="K2355" t="b">
        <v>0</v>
      </c>
      <c r="L2355">
        <v>4</v>
      </c>
      <c r="M2355" t="b">
        <v>0</v>
      </c>
      <c r="N2355" t="s">
        <v>8271</v>
      </c>
      <c r="O2355" t="s">
        <v>8317</v>
      </c>
      <c r="P2355" t="s">
        <v>8319</v>
      </c>
      <c r="Q2355">
        <f t="shared" si="217"/>
        <v>0</v>
      </c>
      <c r="R2355">
        <f t="shared" si="216"/>
        <v>116.75</v>
      </c>
      <c r="S2355" s="12">
        <f t="shared" si="218"/>
        <v>42437.924988425926</v>
      </c>
      <c r="T2355" s="12">
        <f t="shared" si="219"/>
        <v>42497.883321759262</v>
      </c>
      <c r="U2355">
        <f t="shared" si="220"/>
        <v>2016</v>
      </c>
      <c r="V2355" s="18">
        <f t="shared" si="221"/>
        <v>59.958333333333336</v>
      </c>
    </row>
    <row r="2356" spans="1:22" ht="45" x14ac:dyDescent="0.25">
      <c r="A2356">
        <v>993</v>
      </c>
      <c r="B2356" s="3" t="s">
        <v>994</v>
      </c>
      <c r="C2356" s="3" t="s">
        <v>5103</v>
      </c>
      <c r="D2356" s="6">
        <v>70000</v>
      </c>
      <c r="E2356" s="8">
        <v>17561</v>
      </c>
      <c r="F2356" t="s">
        <v>8220</v>
      </c>
      <c r="G2356" t="s">
        <v>8223</v>
      </c>
      <c r="H2356" t="s">
        <v>8245</v>
      </c>
      <c r="I2356">
        <v>1478926800</v>
      </c>
      <c r="J2356">
        <v>1476054568</v>
      </c>
      <c r="K2356" t="b">
        <v>0</v>
      </c>
      <c r="L2356">
        <v>196</v>
      </c>
      <c r="M2356" t="b">
        <v>0</v>
      </c>
      <c r="N2356" t="s">
        <v>8271</v>
      </c>
      <c r="O2356" t="s">
        <v>8317</v>
      </c>
      <c r="P2356" t="s">
        <v>8319</v>
      </c>
      <c r="Q2356">
        <f t="shared" si="217"/>
        <v>25</v>
      </c>
      <c r="R2356">
        <f t="shared" si="216"/>
        <v>89.6</v>
      </c>
      <c r="S2356" s="12">
        <f t="shared" si="218"/>
        <v>42652.964907407411</v>
      </c>
      <c r="T2356" s="12">
        <f t="shared" si="219"/>
        <v>42686.208333333328</v>
      </c>
      <c r="U2356">
        <f t="shared" si="220"/>
        <v>2016</v>
      </c>
      <c r="V2356" s="18">
        <f t="shared" si="221"/>
        <v>33.243425925925926</v>
      </c>
    </row>
    <row r="2357" spans="1:22" ht="60" x14ac:dyDescent="0.25">
      <c r="A2357">
        <v>994</v>
      </c>
      <c r="B2357" s="3" t="s">
        <v>995</v>
      </c>
      <c r="C2357" s="3" t="s">
        <v>5104</v>
      </c>
      <c r="D2357" s="6">
        <v>200000</v>
      </c>
      <c r="E2357" s="8">
        <v>4669</v>
      </c>
      <c r="F2357" t="s">
        <v>8220</v>
      </c>
      <c r="G2357" t="s">
        <v>8223</v>
      </c>
      <c r="H2357" t="s">
        <v>8245</v>
      </c>
      <c r="I2357">
        <v>1417388340</v>
      </c>
      <c r="J2357">
        <v>1412835530</v>
      </c>
      <c r="K2357" t="b">
        <v>0</v>
      </c>
      <c r="L2357">
        <v>11</v>
      </c>
      <c r="M2357" t="b">
        <v>0</v>
      </c>
      <c r="N2357" t="s">
        <v>8271</v>
      </c>
      <c r="O2357" t="s">
        <v>8317</v>
      </c>
      <c r="P2357" t="s">
        <v>8319</v>
      </c>
      <c r="Q2357">
        <f t="shared" si="217"/>
        <v>2</v>
      </c>
      <c r="R2357">
        <f t="shared" si="216"/>
        <v>424.45</v>
      </c>
      <c r="S2357" s="12">
        <f t="shared" si="218"/>
        <v>41921.263078703705</v>
      </c>
      <c r="T2357" s="12">
        <f t="shared" si="219"/>
        <v>41973.957638888889</v>
      </c>
      <c r="U2357">
        <f t="shared" si="220"/>
        <v>2014</v>
      </c>
      <c r="V2357" s="18">
        <f t="shared" si="221"/>
        <v>52.694560185185189</v>
      </c>
    </row>
    <row r="2358" spans="1:22" ht="60" x14ac:dyDescent="0.25">
      <c r="A2358">
        <v>995</v>
      </c>
      <c r="B2358" s="3" t="s">
        <v>996</v>
      </c>
      <c r="C2358" s="3" t="s">
        <v>5105</v>
      </c>
      <c r="D2358" s="6">
        <v>10000</v>
      </c>
      <c r="E2358" s="8">
        <v>726</v>
      </c>
      <c r="F2358" t="s">
        <v>8220</v>
      </c>
      <c r="G2358" t="s">
        <v>8223</v>
      </c>
      <c r="H2358" t="s">
        <v>8245</v>
      </c>
      <c r="I2358">
        <v>1417276800</v>
      </c>
      <c r="J2358">
        <v>1415140480</v>
      </c>
      <c r="K2358" t="b">
        <v>0</v>
      </c>
      <c r="L2358">
        <v>9</v>
      </c>
      <c r="M2358" t="b">
        <v>0</v>
      </c>
      <c r="N2358" t="s">
        <v>8271</v>
      </c>
      <c r="O2358" t="s">
        <v>8317</v>
      </c>
      <c r="P2358" t="s">
        <v>8319</v>
      </c>
      <c r="Q2358">
        <f t="shared" si="217"/>
        <v>7</v>
      </c>
      <c r="R2358">
        <f t="shared" si="216"/>
        <v>80.67</v>
      </c>
      <c r="S2358" s="12">
        <f t="shared" si="218"/>
        <v>41947.940740740742</v>
      </c>
      <c r="T2358" s="12">
        <f t="shared" si="219"/>
        <v>41972.666666666672</v>
      </c>
      <c r="U2358">
        <f t="shared" si="220"/>
        <v>2014</v>
      </c>
      <c r="V2358" s="18">
        <f t="shared" si="221"/>
        <v>24.725925925925925</v>
      </c>
    </row>
    <row r="2359" spans="1:22" ht="45" x14ac:dyDescent="0.25">
      <c r="A2359">
        <v>996</v>
      </c>
      <c r="B2359" s="3" t="s">
        <v>997</v>
      </c>
      <c r="C2359" s="3" t="s">
        <v>5106</v>
      </c>
      <c r="D2359" s="6">
        <v>4000</v>
      </c>
      <c r="E2359" s="8">
        <v>65</v>
      </c>
      <c r="F2359" t="s">
        <v>8220</v>
      </c>
      <c r="G2359" t="s">
        <v>8223</v>
      </c>
      <c r="H2359" t="s">
        <v>8245</v>
      </c>
      <c r="I2359">
        <v>1406474820</v>
      </c>
      <c r="J2359">
        <v>1403902060</v>
      </c>
      <c r="K2359" t="b">
        <v>0</v>
      </c>
      <c r="L2359">
        <v>5</v>
      </c>
      <c r="M2359" t="b">
        <v>0</v>
      </c>
      <c r="N2359" t="s">
        <v>8271</v>
      </c>
      <c r="O2359" t="s">
        <v>8317</v>
      </c>
      <c r="P2359" t="s">
        <v>8319</v>
      </c>
      <c r="Q2359">
        <f t="shared" si="217"/>
        <v>2</v>
      </c>
      <c r="R2359">
        <f t="shared" si="216"/>
        <v>13</v>
      </c>
      <c r="S2359" s="12">
        <f t="shared" si="218"/>
        <v>41817.866435185184</v>
      </c>
      <c r="T2359" s="12">
        <f t="shared" si="219"/>
        <v>41847.643750000003</v>
      </c>
      <c r="U2359">
        <f t="shared" si="220"/>
        <v>2014</v>
      </c>
      <c r="V2359" s="18">
        <f t="shared" si="221"/>
        <v>29.777314814814815</v>
      </c>
    </row>
    <row r="2360" spans="1:22" ht="30" x14ac:dyDescent="0.25">
      <c r="A2360">
        <v>997</v>
      </c>
      <c r="B2360" s="3" t="s">
        <v>998</v>
      </c>
      <c r="C2360" s="3" t="s">
        <v>5107</v>
      </c>
      <c r="D2360" s="6">
        <v>5000</v>
      </c>
      <c r="E2360" s="8">
        <v>65</v>
      </c>
      <c r="F2360" t="s">
        <v>8220</v>
      </c>
      <c r="G2360" t="s">
        <v>8223</v>
      </c>
      <c r="H2360" t="s">
        <v>8245</v>
      </c>
      <c r="I2360">
        <v>1417145297</v>
      </c>
      <c r="J2360">
        <v>1414549697</v>
      </c>
      <c r="K2360" t="b">
        <v>0</v>
      </c>
      <c r="L2360">
        <v>8</v>
      </c>
      <c r="M2360" t="b">
        <v>0</v>
      </c>
      <c r="N2360" t="s">
        <v>8271</v>
      </c>
      <c r="O2360" t="s">
        <v>8317</v>
      </c>
      <c r="P2360" t="s">
        <v>8319</v>
      </c>
      <c r="Q2360">
        <f t="shared" si="217"/>
        <v>1</v>
      </c>
      <c r="R2360">
        <f t="shared" si="216"/>
        <v>8.1300000000000008</v>
      </c>
      <c r="S2360" s="12">
        <f t="shared" si="218"/>
        <v>41941.10297453704</v>
      </c>
      <c r="T2360" s="12">
        <f t="shared" si="219"/>
        <v>41971.144641203704</v>
      </c>
      <c r="U2360">
        <f t="shared" si="220"/>
        <v>2014</v>
      </c>
      <c r="V2360" s="18">
        <f t="shared" si="221"/>
        <v>30.041666666666668</v>
      </c>
    </row>
    <row r="2361" spans="1:22" ht="45" x14ac:dyDescent="0.25">
      <c r="A2361">
        <v>998</v>
      </c>
      <c r="B2361" s="3" t="s">
        <v>999</v>
      </c>
      <c r="C2361" s="3" t="s">
        <v>5108</v>
      </c>
      <c r="D2361" s="6">
        <v>60000</v>
      </c>
      <c r="E2361" s="8">
        <v>35135</v>
      </c>
      <c r="F2361" t="s">
        <v>8220</v>
      </c>
      <c r="G2361" t="s">
        <v>8228</v>
      </c>
      <c r="H2361" t="s">
        <v>8250</v>
      </c>
      <c r="I2361">
        <v>1447909401</v>
      </c>
      <c r="J2361">
        <v>1444017801</v>
      </c>
      <c r="K2361" t="b">
        <v>0</v>
      </c>
      <c r="L2361">
        <v>229</v>
      </c>
      <c r="M2361" t="b">
        <v>0</v>
      </c>
      <c r="N2361" t="s">
        <v>8271</v>
      </c>
      <c r="O2361" t="s">
        <v>8317</v>
      </c>
      <c r="P2361" t="s">
        <v>8319</v>
      </c>
      <c r="Q2361">
        <f t="shared" si="217"/>
        <v>59</v>
      </c>
      <c r="R2361">
        <f t="shared" si="216"/>
        <v>153.43</v>
      </c>
      <c r="S2361" s="12">
        <f t="shared" si="218"/>
        <v>42282.168993055559</v>
      </c>
      <c r="T2361" s="12">
        <f t="shared" si="219"/>
        <v>42327.210659722223</v>
      </c>
      <c r="U2361">
        <f t="shared" si="220"/>
        <v>2015</v>
      </c>
      <c r="V2361" s="18">
        <f t="shared" si="221"/>
        <v>45.041666666666664</v>
      </c>
    </row>
    <row r="2362" spans="1:22" ht="45" x14ac:dyDescent="0.25">
      <c r="A2362">
        <v>999</v>
      </c>
      <c r="B2362" s="3" t="s">
        <v>1000</v>
      </c>
      <c r="C2362" s="3" t="s">
        <v>5109</v>
      </c>
      <c r="D2362" s="6">
        <v>150000</v>
      </c>
      <c r="E2362" s="8">
        <v>11683</v>
      </c>
      <c r="F2362" t="s">
        <v>8220</v>
      </c>
      <c r="G2362" t="s">
        <v>8228</v>
      </c>
      <c r="H2362" t="s">
        <v>8250</v>
      </c>
      <c r="I2362">
        <v>1415865720</v>
      </c>
      <c r="J2362">
        <v>1413270690</v>
      </c>
      <c r="K2362" t="b">
        <v>0</v>
      </c>
      <c r="L2362">
        <v>40</v>
      </c>
      <c r="M2362" t="b">
        <v>0</v>
      </c>
      <c r="N2362" t="s">
        <v>8271</v>
      </c>
      <c r="O2362" t="s">
        <v>8317</v>
      </c>
      <c r="P2362" t="s">
        <v>8319</v>
      </c>
      <c r="Q2362">
        <f t="shared" si="217"/>
        <v>8</v>
      </c>
      <c r="R2362">
        <f t="shared" si="216"/>
        <v>292.08</v>
      </c>
      <c r="S2362" s="12">
        <f t="shared" si="218"/>
        <v>41926.29965277778</v>
      </c>
      <c r="T2362" s="12">
        <f t="shared" si="219"/>
        <v>41956.334722222222</v>
      </c>
      <c r="U2362">
        <f t="shared" si="220"/>
        <v>2014</v>
      </c>
      <c r="V2362" s="18">
        <f t="shared" si="221"/>
        <v>30.035069444444446</v>
      </c>
    </row>
    <row r="2363" spans="1:22" ht="45" x14ac:dyDescent="0.25">
      <c r="A2363">
        <v>1000</v>
      </c>
      <c r="B2363" s="3" t="s">
        <v>1001</v>
      </c>
      <c r="C2363" s="3" t="s">
        <v>5110</v>
      </c>
      <c r="D2363" s="6">
        <v>894700</v>
      </c>
      <c r="E2363" s="8">
        <v>19824</v>
      </c>
      <c r="F2363" t="s">
        <v>8219</v>
      </c>
      <c r="G2363" t="s">
        <v>8223</v>
      </c>
      <c r="H2363" t="s">
        <v>8245</v>
      </c>
      <c r="I2363">
        <v>1489537560</v>
      </c>
      <c r="J2363">
        <v>1484357160</v>
      </c>
      <c r="K2363" t="b">
        <v>0</v>
      </c>
      <c r="L2363">
        <v>6</v>
      </c>
      <c r="M2363" t="b">
        <v>0</v>
      </c>
      <c r="N2363" t="s">
        <v>8271</v>
      </c>
      <c r="O2363" t="s">
        <v>8317</v>
      </c>
      <c r="P2363" t="s">
        <v>8319</v>
      </c>
      <c r="Q2363">
        <f t="shared" si="217"/>
        <v>2</v>
      </c>
      <c r="R2363">
        <f t="shared" si="216"/>
        <v>3304</v>
      </c>
      <c r="S2363" s="12">
        <f t="shared" si="218"/>
        <v>42749.059722222228</v>
      </c>
      <c r="T2363" s="12">
        <f t="shared" si="219"/>
        <v>42809.018055555556</v>
      </c>
      <c r="U2363">
        <f t="shared" si="220"/>
        <v>2017</v>
      </c>
      <c r="V2363" s="18">
        <f t="shared" si="221"/>
        <v>59.958333333333336</v>
      </c>
    </row>
    <row r="2364" spans="1:22" ht="60" x14ac:dyDescent="0.25">
      <c r="A2364">
        <v>1001</v>
      </c>
      <c r="B2364" s="3" t="s">
        <v>1002</v>
      </c>
      <c r="C2364" s="3" t="s">
        <v>5111</v>
      </c>
      <c r="D2364" s="6">
        <v>5000</v>
      </c>
      <c r="E2364" s="8">
        <v>5200</v>
      </c>
      <c r="F2364" t="s">
        <v>8219</v>
      </c>
      <c r="G2364" t="s">
        <v>8224</v>
      </c>
      <c r="H2364" t="s">
        <v>8246</v>
      </c>
      <c r="I2364">
        <v>1485796613</v>
      </c>
      <c r="J2364">
        <v>1481908613</v>
      </c>
      <c r="K2364" t="b">
        <v>0</v>
      </c>
      <c r="L2364">
        <v>4</v>
      </c>
      <c r="M2364" t="b">
        <v>0</v>
      </c>
      <c r="N2364" t="s">
        <v>8271</v>
      </c>
      <c r="O2364" t="s">
        <v>8317</v>
      </c>
      <c r="P2364" t="s">
        <v>8319</v>
      </c>
      <c r="Q2364">
        <f t="shared" si="217"/>
        <v>104</v>
      </c>
      <c r="R2364">
        <f t="shared" si="216"/>
        <v>1300</v>
      </c>
      <c r="S2364" s="12">
        <f t="shared" si="218"/>
        <v>42720.720057870371</v>
      </c>
      <c r="T2364" s="12">
        <f t="shared" si="219"/>
        <v>42765.720057870371</v>
      </c>
      <c r="U2364">
        <f t="shared" si="220"/>
        <v>2016</v>
      </c>
      <c r="V2364" s="18">
        <f t="shared" si="221"/>
        <v>45</v>
      </c>
    </row>
    <row r="2365" spans="1:22" ht="60" x14ac:dyDescent="0.25">
      <c r="A2365">
        <v>1002</v>
      </c>
      <c r="B2365" s="3" t="s">
        <v>1003</v>
      </c>
      <c r="C2365" s="3" t="s">
        <v>5112</v>
      </c>
      <c r="D2365" s="6">
        <v>9999</v>
      </c>
      <c r="E2365" s="8">
        <v>2960</v>
      </c>
      <c r="F2365" t="s">
        <v>8219</v>
      </c>
      <c r="G2365" t="s">
        <v>8223</v>
      </c>
      <c r="H2365" t="s">
        <v>8245</v>
      </c>
      <c r="I2365">
        <v>1450331940</v>
      </c>
      <c r="J2365">
        <v>1447777514</v>
      </c>
      <c r="K2365" t="b">
        <v>0</v>
      </c>
      <c r="L2365">
        <v>22</v>
      </c>
      <c r="M2365" t="b">
        <v>0</v>
      </c>
      <c r="N2365" t="s">
        <v>8271</v>
      </c>
      <c r="O2365" t="s">
        <v>8317</v>
      </c>
      <c r="P2365" t="s">
        <v>8319</v>
      </c>
      <c r="Q2365">
        <f t="shared" si="217"/>
        <v>30</v>
      </c>
      <c r="R2365">
        <f t="shared" si="216"/>
        <v>134.55000000000001</v>
      </c>
      <c r="S2365" s="12">
        <f t="shared" si="218"/>
        <v>42325.684189814812</v>
      </c>
      <c r="T2365" s="12">
        <f t="shared" si="219"/>
        <v>42355.249305555553</v>
      </c>
      <c r="U2365">
        <f t="shared" si="220"/>
        <v>2015</v>
      </c>
      <c r="V2365" s="18">
        <f t="shared" si="221"/>
        <v>29.56511574074074</v>
      </c>
    </row>
    <row r="2366" spans="1:22" ht="45" x14ac:dyDescent="0.25">
      <c r="A2366">
        <v>1003</v>
      </c>
      <c r="B2366" s="3" t="s">
        <v>1004</v>
      </c>
      <c r="C2366" s="3" t="s">
        <v>5113</v>
      </c>
      <c r="D2366" s="6">
        <v>20000</v>
      </c>
      <c r="E2366" s="8">
        <v>3211</v>
      </c>
      <c r="F2366" t="s">
        <v>8219</v>
      </c>
      <c r="G2366" t="s">
        <v>8229</v>
      </c>
      <c r="H2366" t="s">
        <v>8248</v>
      </c>
      <c r="I2366">
        <v>1489680061</v>
      </c>
      <c r="J2366">
        <v>1487091661</v>
      </c>
      <c r="K2366" t="b">
        <v>0</v>
      </c>
      <c r="L2366">
        <v>15</v>
      </c>
      <c r="M2366" t="b">
        <v>0</v>
      </c>
      <c r="N2366" t="s">
        <v>8271</v>
      </c>
      <c r="O2366" t="s">
        <v>8317</v>
      </c>
      <c r="P2366" t="s">
        <v>8319</v>
      </c>
      <c r="Q2366">
        <f t="shared" si="217"/>
        <v>16</v>
      </c>
      <c r="R2366">
        <f t="shared" si="216"/>
        <v>214.07</v>
      </c>
      <c r="S2366" s="12">
        <f t="shared" si="218"/>
        <v>42780.709039351852</v>
      </c>
      <c r="T2366" s="12">
        <f t="shared" si="219"/>
        <v>42810.667372685188</v>
      </c>
      <c r="U2366">
        <f t="shared" si="220"/>
        <v>2017</v>
      </c>
      <c r="V2366" s="18">
        <f t="shared" si="221"/>
        <v>29.958333333333332</v>
      </c>
    </row>
    <row r="2367" spans="1:22" ht="45" x14ac:dyDescent="0.25">
      <c r="A2367">
        <v>1004</v>
      </c>
      <c r="B2367" s="3" t="s">
        <v>1005</v>
      </c>
      <c r="C2367" s="3" t="s">
        <v>5114</v>
      </c>
      <c r="D2367" s="6">
        <v>25000</v>
      </c>
      <c r="E2367" s="8">
        <v>20552</v>
      </c>
      <c r="F2367" t="s">
        <v>8219</v>
      </c>
      <c r="G2367" t="s">
        <v>8223</v>
      </c>
      <c r="H2367" t="s">
        <v>8245</v>
      </c>
      <c r="I2367">
        <v>1455814827</v>
      </c>
      <c r="J2367">
        <v>1453222827</v>
      </c>
      <c r="K2367" t="b">
        <v>0</v>
      </c>
      <c r="L2367">
        <v>95</v>
      </c>
      <c r="M2367" t="b">
        <v>0</v>
      </c>
      <c r="N2367" t="s">
        <v>8271</v>
      </c>
      <c r="O2367" t="s">
        <v>8317</v>
      </c>
      <c r="P2367" t="s">
        <v>8319</v>
      </c>
      <c r="Q2367">
        <f t="shared" si="217"/>
        <v>82</v>
      </c>
      <c r="R2367">
        <f t="shared" si="216"/>
        <v>216.34</v>
      </c>
      <c r="S2367" s="12">
        <f t="shared" si="218"/>
        <v>42388.708645833336</v>
      </c>
      <c r="T2367" s="12">
        <f t="shared" si="219"/>
        <v>42418.708645833336</v>
      </c>
      <c r="U2367">
        <f t="shared" si="220"/>
        <v>2016</v>
      </c>
      <c r="V2367" s="18">
        <f t="shared" si="221"/>
        <v>30</v>
      </c>
    </row>
    <row r="2368" spans="1:22" ht="45" x14ac:dyDescent="0.25">
      <c r="A2368">
        <v>1005</v>
      </c>
      <c r="B2368" s="3" t="s">
        <v>1006</v>
      </c>
      <c r="C2368" s="3" t="s">
        <v>5115</v>
      </c>
      <c r="D2368" s="6">
        <v>200000</v>
      </c>
      <c r="E2368" s="8">
        <v>150102</v>
      </c>
      <c r="F2368" t="s">
        <v>8219</v>
      </c>
      <c r="G2368" t="s">
        <v>8223</v>
      </c>
      <c r="H2368" t="s">
        <v>8245</v>
      </c>
      <c r="I2368">
        <v>1446217183</v>
      </c>
      <c r="J2368">
        <v>1443538783</v>
      </c>
      <c r="K2368" t="b">
        <v>0</v>
      </c>
      <c r="L2368">
        <v>161</v>
      </c>
      <c r="M2368" t="b">
        <v>0</v>
      </c>
      <c r="N2368" t="s">
        <v>8271</v>
      </c>
      <c r="O2368" t="s">
        <v>8317</v>
      </c>
      <c r="P2368" t="s">
        <v>8319</v>
      </c>
      <c r="Q2368">
        <f t="shared" si="217"/>
        <v>75</v>
      </c>
      <c r="R2368">
        <f t="shared" si="216"/>
        <v>932.31</v>
      </c>
      <c r="S2368" s="12">
        <f t="shared" si="218"/>
        <v>42276.624803240738</v>
      </c>
      <c r="T2368" s="12">
        <f t="shared" si="219"/>
        <v>42307.624803240738</v>
      </c>
      <c r="U2368">
        <f t="shared" si="220"/>
        <v>2015</v>
      </c>
      <c r="V2368" s="18">
        <f t="shared" si="221"/>
        <v>31</v>
      </c>
    </row>
    <row r="2369" spans="1:22" ht="45" x14ac:dyDescent="0.25">
      <c r="A2369">
        <v>1006</v>
      </c>
      <c r="B2369" s="3" t="s">
        <v>1007</v>
      </c>
      <c r="C2369" s="3" t="s">
        <v>5116</v>
      </c>
      <c r="D2369" s="6">
        <v>4000</v>
      </c>
      <c r="E2369" s="8">
        <v>234</v>
      </c>
      <c r="F2369" t="s">
        <v>8219</v>
      </c>
      <c r="G2369" t="s">
        <v>8223</v>
      </c>
      <c r="H2369" t="s">
        <v>8245</v>
      </c>
      <c r="I2369">
        <v>1418368260</v>
      </c>
      <c r="J2369">
        <v>1417654672</v>
      </c>
      <c r="K2369" t="b">
        <v>0</v>
      </c>
      <c r="L2369">
        <v>8</v>
      </c>
      <c r="M2369" t="b">
        <v>0</v>
      </c>
      <c r="N2369" t="s">
        <v>8271</v>
      </c>
      <c r="O2369" t="s">
        <v>8317</v>
      </c>
      <c r="P2369" t="s">
        <v>8319</v>
      </c>
      <c r="Q2369">
        <f t="shared" si="217"/>
        <v>6</v>
      </c>
      <c r="R2369">
        <f t="shared" si="216"/>
        <v>29.25</v>
      </c>
      <c r="S2369" s="12">
        <f t="shared" si="218"/>
        <v>41977.040185185186</v>
      </c>
      <c r="T2369" s="12">
        <f t="shared" si="219"/>
        <v>41985.299305555556</v>
      </c>
      <c r="U2369">
        <f t="shared" si="220"/>
        <v>2014</v>
      </c>
      <c r="V2369" s="18">
        <f t="shared" si="221"/>
        <v>8.2591203703703702</v>
      </c>
    </row>
    <row r="2370" spans="1:22" ht="45" x14ac:dyDescent="0.25">
      <c r="A2370">
        <v>1007</v>
      </c>
      <c r="B2370" s="3" t="s">
        <v>1008</v>
      </c>
      <c r="C2370" s="3" t="s">
        <v>5117</v>
      </c>
      <c r="D2370" s="6">
        <v>30000</v>
      </c>
      <c r="E2370" s="8">
        <v>13296</v>
      </c>
      <c r="F2370" t="s">
        <v>8219</v>
      </c>
      <c r="G2370" t="s">
        <v>8223</v>
      </c>
      <c r="H2370" t="s">
        <v>8245</v>
      </c>
      <c r="I2370">
        <v>1481727623</v>
      </c>
      <c r="J2370">
        <v>1478095223</v>
      </c>
      <c r="K2370" t="b">
        <v>0</v>
      </c>
      <c r="L2370">
        <v>76</v>
      </c>
      <c r="M2370" t="b">
        <v>0</v>
      </c>
      <c r="N2370" t="s">
        <v>8271</v>
      </c>
      <c r="O2370" t="s">
        <v>8317</v>
      </c>
      <c r="P2370" t="s">
        <v>8319</v>
      </c>
      <c r="Q2370">
        <f t="shared" si="217"/>
        <v>44</v>
      </c>
      <c r="R2370">
        <f t="shared" ref="R2370:R2433" si="222">IFERROR(ROUND(E2370/L2370,2),0)</f>
        <v>174.95</v>
      </c>
      <c r="S2370" s="12">
        <f t="shared" si="218"/>
        <v>42676.583599537036</v>
      </c>
      <c r="T2370" s="12">
        <f t="shared" si="219"/>
        <v>42718.6252662037</v>
      </c>
      <c r="U2370">
        <f t="shared" si="220"/>
        <v>2016</v>
      </c>
      <c r="V2370" s="18">
        <f t="shared" si="221"/>
        <v>42.041666666666664</v>
      </c>
    </row>
    <row r="2371" spans="1:22" ht="60" x14ac:dyDescent="0.25">
      <c r="A2371">
        <v>1008</v>
      </c>
      <c r="B2371" s="3" t="s">
        <v>1009</v>
      </c>
      <c r="C2371" s="3" t="s">
        <v>5118</v>
      </c>
      <c r="D2371" s="6">
        <v>93500</v>
      </c>
      <c r="E2371" s="8">
        <v>250</v>
      </c>
      <c r="F2371" t="s">
        <v>8219</v>
      </c>
      <c r="G2371" t="s">
        <v>8237</v>
      </c>
      <c r="H2371" t="s">
        <v>8255</v>
      </c>
      <c r="I2371">
        <v>1482953115</v>
      </c>
      <c r="J2371">
        <v>1480361115</v>
      </c>
      <c r="K2371" t="b">
        <v>0</v>
      </c>
      <c r="L2371">
        <v>1</v>
      </c>
      <c r="M2371" t="b">
        <v>0</v>
      </c>
      <c r="N2371" t="s">
        <v>8271</v>
      </c>
      <c r="O2371" t="s">
        <v>8317</v>
      </c>
      <c r="P2371" t="s">
        <v>8319</v>
      </c>
      <c r="Q2371">
        <f t="shared" ref="Q2371:Q2434" si="223">ROUND(E2371/D2371*100,0)</f>
        <v>0</v>
      </c>
      <c r="R2371">
        <f t="shared" si="222"/>
        <v>250</v>
      </c>
      <c r="S2371" s="12">
        <f t="shared" ref="S2371:S2434" si="224">(((J2371/60)/60)/24)+DATE(1970,1,1)</f>
        <v>42702.809201388889</v>
      </c>
      <c r="T2371" s="12">
        <f t="shared" ref="T2371:T2434" si="225">(((I2371/60)/60)/24)+DATE(1970,1,1)</f>
        <v>42732.809201388889</v>
      </c>
      <c r="U2371">
        <f t="shared" ref="U2371:U2434" si="226">YEAR(S2371)</f>
        <v>2016</v>
      </c>
      <c r="V2371" s="18">
        <f t="shared" ref="V2371:V2434" si="227">(I2371-J2371)/60/60/24</f>
        <v>30</v>
      </c>
    </row>
    <row r="2372" spans="1:22" ht="60" x14ac:dyDescent="0.25">
      <c r="A2372">
        <v>1009</v>
      </c>
      <c r="B2372" s="3" t="s">
        <v>1010</v>
      </c>
      <c r="C2372" s="3" t="s">
        <v>5119</v>
      </c>
      <c r="D2372" s="6">
        <v>50000</v>
      </c>
      <c r="E2372" s="8">
        <v>6565</v>
      </c>
      <c r="F2372" t="s">
        <v>8219</v>
      </c>
      <c r="G2372" t="s">
        <v>8223</v>
      </c>
      <c r="H2372" t="s">
        <v>8245</v>
      </c>
      <c r="I2372">
        <v>1466346646</v>
      </c>
      <c r="J2372">
        <v>1463754646</v>
      </c>
      <c r="K2372" t="b">
        <v>0</v>
      </c>
      <c r="L2372">
        <v>101</v>
      </c>
      <c r="M2372" t="b">
        <v>0</v>
      </c>
      <c r="N2372" t="s">
        <v>8271</v>
      </c>
      <c r="O2372" t="s">
        <v>8317</v>
      </c>
      <c r="P2372" t="s">
        <v>8319</v>
      </c>
      <c r="Q2372">
        <f t="shared" si="223"/>
        <v>13</v>
      </c>
      <c r="R2372">
        <f t="shared" si="222"/>
        <v>65</v>
      </c>
      <c r="S2372" s="12">
        <f t="shared" si="224"/>
        <v>42510.604699074072</v>
      </c>
      <c r="T2372" s="12">
        <f t="shared" si="225"/>
        <v>42540.604699074072</v>
      </c>
      <c r="U2372">
        <f t="shared" si="226"/>
        <v>2016</v>
      </c>
      <c r="V2372" s="18">
        <f t="shared" si="227"/>
        <v>30</v>
      </c>
    </row>
    <row r="2373" spans="1:22" ht="60" x14ac:dyDescent="0.25">
      <c r="A2373">
        <v>1010</v>
      </c>
      <c r="B2373" s="3" t="s">
        <v>1011</v>
      </c>
      <c r="C2373" s="3" t="s">
        <v>5120</v>
      </c>
      <c r="D2373" s="6">
        <v>115250</v>
      </c>
      <c r="E2373" s="8">
        <v>220</v>
      </c>
      <c r="F2373" t="s">
        <v>8219</v>
      </c>
      <c r="G2373" t="s">
        <v>8223</v>
      </c>
      <c r="H2373" t="s">
        <v>8245</v>
      </c>
      <c r="I2373">
        <v>1473044340</v>
      </c>
      <c r="J2373">
        <v>1468180462</v>
      </c>
      <c r="K2373" t="b">
        <v>0</v>
      </c>
      <c r="L2373">
        <v>4</v>
      </c>
      <c r="M2373" t="b">
        <v>0</v>
      </c>
      <c r="N2373" t="s">
        <v>8271</v>
      </c>
      <c r="O2373" t="s">
        <v>8317</v>
      </c>
      <c r="P2373" t="s">
        <v>8319</v>
      </c>
      <c r="Q2373">
        <f t="shared" si="223"/>
        <v>0</v>
      </c>
      <c r="R2373">
        <f t="shared" si="222"/>
        <v>55</v>
      </c>
      <c r="S2373" s="12">
        <f t="shared" si="224"/>
        <v>42561.829421296294</v>
      </c>
      <c r="T2373" s="12">
        <f t="shared" si="225"/>
        <v>42618.124305555553</v>
      </c>
      <c r="U2373">
        <f t="shared" si="226"/>
        <v>2016</v>
      </c>
      <c r="V2373" s="18">
        <f t="shared" si="227"/>
        <v>56.294884259259256</v>
      </c>
    </row>
    <row r="2374" spans="1:22" ht="45" x14ac:dyDescent="0.25">
      <c r="A2374">
        <v>1011</v>
      </c>
      <c r="B2374" s="3" t="s">
        <v>1012</v>
      </c>
      <c r="C2374" s="3" t="s">
        <v>5121</v>
      </c>
      <c r="D2374" s="6">
        <v>20000</v>
      </c>
      <c r="E2374" s="8">
        <v>75</v>
      </c>
      <c r="F2374" t="s">
        <v>8219</v>
      </c>
      <c r="G2374" t="s">
        <v>8223</v>
      </c>
      <c r="H2374" t="s">
        <v>8245</v>
      </c>
      <c r="I2374">
        <v>1418938395</v>
      </c>
      <c r="J2374">
        <v>1415050395</v>
      </c>
      <c r="K2374" t="b">
        <v>0</v>
      </c>
      <c r="L2374">
        <v>1</v>
      </c>
      <c r="M2374" t="b">
        <v>0</v>
      </c>
      <c r="N2374" t="s">
        <v>8271</v>
      </c>
      <c r="O2374" t="s">
        <v>8317</v>
      </c>
      <c r="P2374" t="s">
        <v>8319</v>
      </c>
      <c r="Q2374">
        <f t="shared" si="223"/>
        <v>0</v>
      </c>
      <c r="R2374">
        <f t="shared" si="222"/>
        <v>75</v>
      </c>
      <c r="S2374" s="12">
        <f t="shared" si="224"/>
        <v>41946.898090277777</v>
      </c>
      <c r="T2374" s="12">
        <f t="shared" si="225"/>
        <v>41991.898090277777</v>
      </c>
      <c r="U2374">
        <f t="shared" si="226"/>
        <v>2014</v>
      </c>
      <c r="V2374" s="18">
        <f t="shared" si="227"/>
        <v>45</v>
      </c>
    </row>
    <row r="2375" spans="1:22" ht="60" x14ac:dyDescent="0.25">
      <c r="A2375">
        <v>1012</v>
      </c>
      <c r="B2375" s="3" t="s">
        <v>1013</v>
      </c>
      <c r="C2375" s="3" t="s">
        <v>5122</v>
      </c>
      <c r="D2375" s="6">
        <v>5000</v>
      </c>
      <c r="E2375" s="8">
        <v>1076751.05</v>
      </c>
      <c r="F2375" t="s">
        <v>8219</v>
      </c>
      <c r="G2375" t="s">
        <v>8223</v>
      </c>
      <c r="H2375" t="s">
        <v>8245</v>
      </c>
      <c r="I2375">
        <v>1485254052</v>
      </c>
      <c r="J2375">
        <v>1481366052</v>
      </c>
      <c r="K2375" t="b">
        <v>0</v>
      </c>
      <c r="L2375">
        <v>775</v>
      </c>
      <c r="M2375" t="b">
        <v>0</v>
      </c>
      <c r="N2375" t="s">
        <v>8271</v>
      </c>
      <c r="O2375" t="s">
        <v>8317</v>
      </c>
      <c r="P2375" t="s">
        <v>8319</v>
      </c>
      <c r="Q2375">
        <f t="shared" si="223"/>
        <v>21535</v>
      </c>
      <c r="R2375">
        <f t="shared" si="222"/>
        <v>1389.36</v>
      </c>
      <c r="S2375" s="12">
        <f t="shared" si="224"/>
        <v>42714.440416666665</v>
      </c>
      <c r="T2375" s="12">
        <f t="shared" si="225"/>
        <v>42759.440416666665</v>
      </c>
      <c r="U2375">
        <f t="shared" si="226"/>
        <v>2016</v>
      </c>
      <c r="V2375" s="18">
        <f t="shared" si="227"/>
        <v>45</v>
      </c>
    </row>
    <row r="2376" spans="1:22" ht="60" x14ac:dyDescent="0.25">
      <c r="A2376">
        <v>1013</v>
      </c>
      <c r="B2376" s="3" t="s">
        <v>1014</v>
      </c>
      <c r="C2376" s="3" t="s">
        <v>5123</v>
      </c>
      <c r="D2376" s="6">
        <v>25000</v>
      </c>
      <c r="E2376" s="8">
        <v>8632</v>
      </c>
      <c r="F2376" t="s">
        <v>8219</v>
      </c>
      <c r="G2376" t="s">
        <v>8223</v>
      </c>
      <c r="H2376" t="s">
        <v>8245</v>
      </c>
      <c r="I2376">
        <v>1451419200</v>
      </c>
      <c r="J2376">
        <v>1449000056</v>
      </c>
      <c r="K2376" t="b">
        <v>0</v>
      </c>
      <c r="L2376">
        <v>90</v>
      </c>
      <c r="M2376" t="b">
        <v>0</v>
      </c>
      <c r="N2376" t="s">
        <v>8271</v>
      </c>
      <c r="O2376" t="s">
        <v>8317</v>
      </c>
      <c r="P2376" t="s">
        <v>8319</v>
      </c>
      <c r="Q2376">
        <f t="shared" si="223"/>
        <v>35</v>
      </c>
      <c r="R2376">
        <f t="shared" si="222"/>
        <v>95.91</v>
      </c>
      <c r="S2376" s="12">
        <f t="shared" si="224"/>
        <v>42339.833981481483</v>
      </c>
      <c r="T2376" s="12">
        <f t="shared" si="225"/>
        <v>42367.833333333328</v>
      </c>
      <c r="U2376">
        <f t="shared" si="226"/>
        <v>2015</v>
      </c>
      <c r="V2376" s="18">
        <f t="shared" si="227"/>
        <v>27.999351851851852</v>
      </c>
    </row>
    <row r="2377" spans="1:22" ht="30" x14ac:dyDescent="0.25">
      <c r="A2377">
        <v>1014</v>
      </c>
      <c r="B2377" s="3" t="s">
        <v>1015</v>
      </c>
      <c r="C2377" s="3" t="s">
        <v>5124</v>
      </c>
      <c r="D2377" s="6">
        <v>10000</v>
      </c>
      <c r="E2377" s="8">
        <v>3060</v>
      </c>
      <c r="F2377" t="s">
        <v>8219</v>
      </c>
      <c r="G2377" t="s">
        <v>8223</v>
      </c>
      <c r="H2377" t="s">
        <v>8245</v>
      </c>
      <c r="I2377">
        <v>1420070615</v>
      </c>
      <c r="J2377">
        <v>1415750615</v>
      </c>
      <c r="K2377" t="b">
        <v>0</v>
      </c>
      <c r="L2377">
        <v>16</v>
      </c>
      <c r="M2377" t="b">
        <v>0</v>
      </c>
      <c r="N2377" t="s">
        <v>8271</v>
      </c>
      <c r="O2377" t="s">
        <v>8317</v>
      </c>
      <c r="P2377" t="s">
        <v>8319</v>
      </c>
      <c r="Q2377">
        <f t="shared" si="223"/>
        <v>31</v>
      </c>
      <c r="R2377">
        <f t="shared" si="222"/>
        <v>191.25</v>
      </c>
      <c r="S2377" s="12">
        <f t="shared" si="224"/>
        <v>41955.002488425926</v>
      </c>
      <c r="T2377" s="12">
        <f t="shared" si="225"/>
        <v>42005.002488425926</v>
      </c>
      <c r="U2377">
        <f t="shared" si="226"/>
        <v>2014</v>
      </c>
      <c r="V2377" s="18">
        <f t="shared" si="227"/>
        <v>50</v>
      </c>
    </row>
    <row r="2378" spans="1:22" ht="45" x14ac:dyDescent="0.25">
      <c r="A2378">
        <v>1015</v>
      </c>
      <c r="B2378" s="3" t="s">
        <v>1016</v>
      </c>
      <c r="C2378" s="3" t="s">
        <v>5125</v>
      </c>
      <c r="D2378" s="6">
        <v>9000</v>
      </c>
      <c r="E2378" s="8">
        <v>240</v>
      </c>
      <c r="F2378" t="s">
        <v>8219</v>
      </c>
      <c r="G2378" t="s">
        <v>8239</v>
      </c>
      <c r="H2378" t="s">
        <v>8256</v>
      </c>
      <c r="I2378">
        <v>1448489095</v>
      </c>
      <c r="J2378">
        <v>1445893495</v>
      </c>
      <c r="K2378" t="b">
        <v>0</v>
      </c>
      <c r="L2378">
        <v>6</v>
      </c>
      <c r="M2378" t="b">
        <v>0</v>
      </c>
      <c r="N2378" t="s">
        <v>8271</v>
      </c>
      <c r="O2378" t="s">
        <v>8317</v>
      </c>
      <c r="P2378" t="s">
        <v>8319</v>
      </c>
      <c r="Q2378">
        <f t="shared" si="223"/>
        <v>3</v>
      </c>
      <c r="R2378">
        <f t="shared" si="222"/>
        <v>40</v>
      </c>
      <c r="S2378" s="12">
        <f t="shared" si="224"/>
        <v>42303.878414351857</v>
      </c>
      <c r="T2378" s="12">
        <f t="shared" si="225"/>
        <v>42333.920081018514</v>
      </c>
      <c r="U2378">
        <f t="shared" si="226"/>
        <v>2015</v>
      </c>
      <c r="V2378" s="18">
        <f t="shared" si="227"/>
        <v>30.041666666666668</v>
      </c>
    </row>
    <row r="2379" spans="1:22" ht="45" x14ac:dyDescent="0.25">
      <c r="A2379">
        <v>1016</v>
      </c>
      <c r="B2379" s="3" t="s">
        <v>1017</v>
      </c>
      <c r="C2379" s="3" t="s">
        <v>5126</v>
      </c>
      <c r="D2379" s="6">
        <v>100000</v>
      </c>
      <c r="E2379" s="8">
        <v>2842</v>
      </c>
      <c r="F2379" t="s">
        <v>8219</v>
      </c>
      <c r="G2379" t="s">
        <v>8223</v>
      </c>
      <c r="H2379" t="s">
        <v>8245</v>
      </c>
      <c r="I2379">
        <v>1459992856</v>
      </c>
      <c r="J2379">
        <v>1456108456</v>
      </c>
      <c r="K2379" t="b">
        <v>0</v>
      </c>
      <c r="L2379">
        <v>38</v>
      </c>
      <c r="M2379" t="b">
        <v>0</v>
      </c>
      <c r="N2379" t="s">
        <v>8271</v>
      </c>
      <c r="O2379" t="s">
        <v>8317</v>
      </c>
      <c r="P2379" t="s">
        <v>8319</v>
      </c>
      <c r="Q2379">
        <f t="shared" si="223"/>
        <v>3</v>
      </c>
      <c r="R2379">
        <f t="shared" si="222"/>
        <v>74.790000000000006</v>
      </c>
      <c r="S2379" s="12">
        <f t="shared" si="224"/>
        <v>42422.107129629629</v>
      </c>
      <c r="T2379" s="12">
        <f t="shared" si="225"/>
        <v>42467.065462962957</v>
      </c>
      <c r="U2379">
        <f t="shared" si="226"/>
        <v>2016</v>
      </c>
      <c r="V2379" s="18">
        <f t="shared" si="227"/>
        <v>44.958333333333336</v>
      </c>
    </row>
    <row r="2380" spans="1:22" ht="60" x14ac:dyDescent="0.25">
      <c r="A2380">
        <v>1017</v>
      </c>
      <c r="B2380" s="3" t="s">
        <v>1018</v>
      </c>
      <c r="C2380" s="3" t="s">
        <v>5127</v>
      </c>
      <c r="D2380" s="6">
        <v>250000</v>
      </c>
      <c r="E2380" s="8">
        <v>57197</v>
      </c>
      <c r="F2380" t="s">
        <v>8219</v>
      </c>
      <c r="G2380" t="s">
        <v>8223</v>
      </c>
      <c r="H2380" t="s">
        <v>8245</v>
      </c>
      <c r="I2380">
        <v>1448125935</v>
      </c>
      <c r="J2380">
        <v>1444666335</v>
      </c>
      <c r="K2380" t="b">
        <v>0</v>
      </c>
      <c r="L2380">
        <v>355</v>
      </c>
      <c r="M2380" t="b">
        <v>0</v>
      </c>
      <c r="N2380" t="s">
        <v>8271</v>
      </c>
      <c r="O2380" t="s">
        <v>8317</v>
      </c>
      <c r="P2380" t="s">
        <v>8319</v>
      </c>
      <c r="Q2380">
        <f t="shared" si="223"/>
        <v>23</v>
      </c>
      <c r="R2380">
        <f t="shared" si="222"/>
        <v>161.12</v>
      </c>
      <c r="S2380" s="12">
        <f t="shared" si="224"/>
        <v>42289.675173611111</v>
      </c>
      <c r="T2380" s="12">
        <f t="shared" si="225"/>
        <v>42329.716840277775</v>
      </c>
      <c r="U2380">
        <f t="shared" si="226"/>
        <v>2015</v>
      </c>
      <c r="V2380" s="18">
        <f t="shared" si="227"/>
        <v>40.041666666666664</v>
      </c>
    </row>
    <row r="2381" spans="1:22" ht="45" x14ac:dyDescent="0.25">
      <c r="A2381">
        <v>1018</v>
      </c>
      <c r="B2381" s="3" t="s">
        <v>1019</v>
      </c>
      <c r="C2381" s="3" t="s">
        <v>5128</v>
      </c>
      <c r="D2381" s="6">
        <v>20000</v>
      </c>
      <c r="E2381" s="8">
        <v>621</v>
      </c>
      <c r="F2381" t="s">
        <v>8219</v>
      </c>
      <c r="G2381" t="s">
        <v>8223</v>
      </c>
      <c r="H2381" t="s">
        <v>8245</v>
      </c>
      <c r="I2381">
        <v>1468496933</v>
      </c>
      <c r="J2381">
        <v>1465904933</v>
      </c>
      <c r="K2381" t="b">
        <v>0</v>
      </c>
      <c r="L2381">
        <v>7</v>
      </c>
      <c r="M2381" t="b">
        <v>0</v>
      </c>
      <c r="N2381" t="s">
        <v>8271</v>
      </c>
      <c r="O2381" t="s">
        <v>8317</v>
      </c>
      <c r="P2381" t="s">
        <v>8319</v>
      </c>
      <c r="Q2381">
        <f t="shared" si="223"/>
        <v>3</v>
      </c>
      <c r="R2381">
        <f t="shared" si="222"/>
        <v>88.71</v>
      </c>
      <c r="S2381" s="12">
        <f t="shared" si="224"/>
        <v>42535.492280092592</v>
      </c>
      <c r="T2381" s="12">
        <f t="shared" si="225"/>
        <v>42565.492280092592</v>
      </c>
      <c r="U2381">
        <f t="shared" si="226"/>
        <v>2016</v>
      </c>
      <c r="V2381" s="18">
        <f t="shared" si="227"/>
        <v>30</v>
      </c>
    </row>
    <row r="2382" spans="1:22" ht="45" x14ac:dyDescent="0.25">
      <c r="A2382">
        <v>1019</v>
      </c>
      <c r="B2382" s="3" t="s">
        <v>1020</v>
      </c>
      <c r="C2382" s="3" t="s">
        <v>5129</v>
      </c>
      <c r="D2382" s="6">
        <v>45000</v>
      </c>
      <c r="E2382" s="8">
        <v>21300</v>
      </c>
      <c r="F2382" t="s">
        <v>8219</v>
      </c>
      <c r="G2382" t="s">
        <v>8223</v>
      </c>
      <c r="H2382" t="s">
        <v>8245</v>
      </c>
      <c r="I2382">
        <v>1423092149</v>
      </c>
      <c r="J2382">
        <v>1420500149</v>
      </c>
      <c r="K2382" t="b">
        <v>0</v>
      </c>
      <c r="L2382">
        <v>400</v>
      </c>
      <c r="M2382" t="b">
        <v>0</v>
      </c>
      <c r="N2382" t="s">
        <v>8271</v>
      </c>
      <c r="O2382" t="s">
        <v>8317</v>
      </c>
      <c r="P2382" t="s">
        <v>8319</v>
      </c>
      <c r="Q2382">
        <f t="shared" si="223"/>
        <v>47</v>
      </c>
      <c r="R2382">
        <f t="shared" si="222"/>
        <v>53.25</v>
      </c>
      <c r="S2382" s="12">
        <f t="shared" si="224"/>
        <v>42009.973946759259</v>
      </c>
      <c r="T2382" s="12">
        <f t="shared" si="225"/>
        <v>42039.973946759259</v>
      </c>
      <c r="U2382">
        <f t="shared" si="226"/>
        <v>2015</v>
      </c>
      <c r="V2382" s="18">
        <f t="shared" si="227"/>
        <v>30</v>
      </c>
    </row>
    <row r="2383" spans="1:22" ht="45" x14ac:dyDescent="0.25">
      <c r="A2383">
        <v>1304</v>
      </c>
      <c r="B2383" s="3" t="s">
        <v>1305</v>
      </c>
      <c r="C2383" s="3" t="s">
        <v>5414</v>
      </c>
      <c r="D2383" s="6">
        <v>40000</v>
      </c>
      <c r="E2383" s="8">
        <v>15851</v>
      </c>
      <c r="F2383" t="s">
        <v>8219</v>
      </c>
      <c r="G2383" t="s">
        <v>8224</v>
      </c>
      <c r="H2383" t="s">
        <v>8246</v>
      </c>
      <c r="I2383">
        <v>1489376405</v>
      </c>
      <c r="J2383">
        <v>1484196005</v>
      </c>
      <c r="K2383" t="b">
        <v>0</v>
      </c>
      <c r="L2383">
        <v>104</v>
      </c>
      <c r="M2383" t="b">
        <v>0</v>
      </c>
      <c r="N2383" t="s">
        <v>8271</v>
      </c>
      <c r="O2383" t="s">
        <v>8317</v>
      </c>
      <c r="P2383" t="s">
        <v>8319</v>
      </c>
      <c r="Q2383">
        <f t="shared" si="223"/>
        <v>40</v>
      </c>
      <c r="R2383">
        <f t="shared" si="222"/>
        <v>152.41</v>
      </c>
      <c r="S2383" s="12">
        <f t="shared" si="224"/>
        <v>42747.194502314815</v>
      </c>
      <c r="T2383" s="12">
        <f t="shared" si="225"/>
        <v>42807.152835648143</v>
      </c>
      <c r="U2383">
        <f t="shared" si="226"/>
        <v>2017</v>
      </c>
      <c r="V2383" s="18">
        <f t="shared" si="227"/>
        <v>59.958333333333336</v>
      </c>
    </row>
    <row r="2384" spans="1:22" ht="60" x14ac:dyDescent="0.25">
      <c r="A2384">
        <v>1305</v>
      </c>
      <c r="B2384" s="3" t="s">
        <v>1306</v>
      </c>
      <c r="C2384" s="3" t="s">
        <v>5415</v>
      </c>
      <c r="D2384" s="6">
        <v>30000</v>
      </c>
      <c r="E2384" s="8">
        <v>7793</v>
      </c>
      <c r="F2384" t="s">
        <v>8219</v>
      </c>
      <c r="G2384" t="s">
        <v>8223</v>
      </c>
      <c r="H2384" t="s">
        <v>8245</v>
      </c>
      <c r="I2384">
        <v>1469122200</v>
      </c>
      <c r="J2384">
        <v>1466611108</v>
      </c>
      <c r="K2384" t="b">
        <v>0</v>
      </c>
      <c r="L2384">
        <v>86</v>
      </c>
      <c r="M2384" t="b">
        <v>0</v>
      </c>
      <c r="N2384" t="s">
        <v>8271</v>
      </c>
      <c r="O2384" t="s">
        <v>8317</v>
      </c>
      <c r="P2384" t="s">
        <v>8319</v>
      </c>
      <c r="Q2384">
        <f t="shared" si="223"/>
        <v>26</v>
      </c>
      <c r="R2384">
        <f t="shared" si="222"/>
        <v>90.62</v>
      </c>
      <c r="S2384" s="12">
        <f t="shared" si="224"/>
        <v>42543.665601851855</v>
      </c>
      <c r="T2384" s="12">
        <f t="shared" si="225"/>
        <v>42572.729166666672</v>
      </c>
      <c r="U2384">
        <f t="shared" si="226"/>
        <v>2016</v>
      </c>
      <c r="V2384" s="18">
        <f t="shared" si="227"/>
        <v>29.063564814814814</v>
      </c>
    </row>
    <row r="2385" spans="1:22" ht="60" x14ac:dyDescent="0.25">
      <c r="A2385">
        <v>1306</v>
      </c>
      <c r="B2385" s="3" t="s">
        <v>1307</v>
      </c>
      <c r="C2385" s="3" t="s">
        <v>5416</v>
      </c>
      <c r="D2385" s="6">
        <v>110000</v>
      </c>
      <c r="E2385" s="8">
        <v>71771</v>
      </c>
      <c r="F2385" t="s">
        <v>8219</v>
      </c>
      <c r="G2385" t="s">
        <v>8223</v>
      </c>
      <c r="H2385" t="s">
        <v>8245</v>
      </c>
      <c r="I2385">
        <v>1417690734</v>
      </c>
      <c r="J2385">
        <v>1415098734</v>
      </c>
      <c r="K2385" t="b">
        <v>0</v>
      </c>
      <c r="L2385">
        <v>356</v>
      </c>
      <c r="M2385" t="b">
        <v>0</v>
      </c>
      <c r="N2385" t="s">
        <v>8271</v>
      </c>
      <c r="O2385" t="s">
        <v>8317</v>
      </c>
      <c r="P2385" t="s">
        <v>8319</v>
      </c>
      <c r="Q2385">
        <f t="shared" si="223"/>
        <v>65</v>
      </c>
      <c r="R2385">
        <f t="shared" si="222"/>
        <v>201.6</v>
      </c>
      <c r="S2385" s="12">
        <f t="shared" si="224"/>
        <v>41947.457569444443</v>
      </c>
      <c r="T2385" s="12">
        <f t="shared" si="225"/>
        <v>41977.457569444443</v>
      </c>
      <c r="U2385">
        <f t="shared" si="226"/>
        <v>2014</v>
      </c>
      <c r="V2385" s="18">
        <f t="shared" si="227"/>
        <v>30</v>
      </c>
    </row>
    <row r="2386" spans="1:22" ht="30" x14ac:dyDescent="0.25">
      <c r="A2386">
        <v>1307</v>
      </c>
      <c r="B2386" s="3" t="s">
        <v>1308</v>
      </c>
      <c r="C2386" s="3" t="s">
        <v>5417</v>
      </c>
      <c r="D2386" s="6">
        <v>50000</v>
      </c>
      <c r="E2386" s="8">
        <v>5757</v>
      </c>
      <c r="F2386" t="s">
        <v>8219</v>
      </c>
      <c r="G2386" t="s">
        <v>8223</v>
      </c>
      <c r="H2386" t="s">
        <v>8245</v>
      </c>
      <c r="I2386">
        <v>1455710679</v>
      </c>
      <c r="J2386">
        <v>1453118679</v>
      </c>
      <c r="K2386" t="b">
        <v>0</v>
      </c>
      <c r="L2386">
        <v>45</v>
      </c>
      <c r="M2386" t="b">
        <v>0</v>
      </c>
      <c r="N2386" t="s">
        <v>8271</v>
      </c>
      <c r="O2386" t="s">
        <v>8317</v>
      </c>
      <c r="P2386" t="s">
        <v>8319</v>
      </c>
      <c r="Q2386">
        <f t="shared" si="223"/>
        <v>12</v>
      </c>
      <c r="R2386">
        <f t="shared" si="222"/>
        <v>127.93</v>
      </c>
      <c r="S2386" s="12">
        <f t="shared" si="224"/>
        <v>42387.503229166665</v>
      </c>
      <c r="T2386" s="12">
        <f t="shared" si="225"/>
        <v>42417.503229166665</v>
      </c>
      <c r="U2386">
        <f t="shared" si="226"/>
        <v>2016</v>
      </c>
      <c r="V2386" s="18">
        <f t="shared" si="227"/>
        <v>30</v>
      </c>
    </row>
    <row r="2387" spans="1:22" ht="30" x14ac:dyDescent="0.25">
      <c r="A2387">
        <v>1308</v>
      </c>
      <c r="B2387" s="3" t="s">
        <v>1309</v>
      </c>
      <c r="C2387" s="3" t="s">
        <v>5418</v>
      </c>
      <c r="D2387" s="6">
        <v>10000</v>
      </c>
      <c r="E2387" s="8">
        <v>1136</v>
      </c>
      <c r="F2387" t="s">
        <v>8219</v>
      </c>
      <c r="G2387" t="s">
        <v>8223</v>
      </c>
      <c r="H2387" t="s">
        <v>8245</v>
      </c>
      <c r="I2387">
        <v>1475937812</v>
      </c>
      <c r="J2387">
        <v>1472481812</v>
      </c>
      <c r="K2387" t="b">
        <v>0</v>
      </c>
      <c r="L2387">
        <v>38</v>
      </c>
      <c r="M2387" t="b">
        <v>0</v>
      </c>
      <c r="N2387" t="s">
        <v>8271</v>
      </c>
      <c r="O2387" t="s">
        <v>8317</v>
      </c>
      <c r="P2387" t="s">
        <v>8319</v>
      </c>
      <c r="Q2387">
        <f t="shared" si="223"/>
        <v>11</v>
      </c>
      <c r="R2387">
        <f t="shared" si="222"/>
        <v>29.89</v>
      </c>
      <c r="S2387" s="12">
        <f t="shared" si="224"/>
        <v>42611.613564814819</v>
      </c>
      <c r="T2387" s="12">
        <f t="shared" si="225"/>
        <v>42651.613564814819</v>
      </c>
      <c r="U2387">
        <f t="shared" si="226"/>
        <v>2016</v>
      </c>
      <c r="V2387" s="18">
        <f t="shared" si="227"/>
        <v>40</v>
      </c>
    </row>
    <row r="2388" spans="1:22" ht="45" x14ac:dyDescent="0.25">
      <c r="A2388">
        <v>1309</v>
      </c>
      <c r="B2388" s="3" t="s">
        <v>1310</v>
      </c>
      <c r="C2388" s="3" t="s">
        <v>5419</v>
      </c>
      <c r="D2388" s="6">
        <v>11500</v>
      </c>
      <c r="E2388" s="8">
        <v>12879</v>
      </c>
      <c r="F2388" t="s">
        <v>8219</v>
      </c>
      <c r="G2388" t="s">
        <v>8223</v>
      </c>
      <c r="H2388" t="s">
        <v>8245</v>
      </c>
      <c r="I2388">
        <v>1444943468</v>
      </c>
      <c r="J2388">
        <v>1441919468</v>
      </c>
      <c r="K2388" t="b">
        <v>0</v>
      </c>
      <c r="L2388">
        <v>35</v>
      </c>
      <c r="M2388" t="b">
        <v>0</v>
      </c>
      <c r="N2388" t="s">
        <v>8271</v>
      </c>
      <c r="O2388" t="s">
        <v>8317</v>
      </c>
      <c r="P2388" t="s">
        <v>8319</v>
      </c>
      <c r="Q2388">
        <f t="shared" si="223"/>
        <v>112</v>
      </c>
      <c r="R2388">
        <f t="shared" si="222"/>
        <v>367.97</v>
      </c>
      <c r="S2388" s="12">
        <f t="shared" si="224"/>
        <v>42257.882731481484</v>
      </c>
      <c r="T2388" s="12">
        <f t="shared" si="225"/>
        <v>42292.882731481484</v>
      </c>
      <c r="U2388">
        <f t="shared" si="226"/>
        <v>2015</v>
      </c>
      <c r="V2388" s="18">
        <f t="shared" si="227"/>
        <v>35</v>
      </c>
    </row>
    <row r="2389" spans="1:22" ht="45" x14ac:dyDescent="0.25">
      <c r="A2389">
        <v>1310</v>
      </c>
      <c r="B2389" s="3" t="s">
        <v>1311</v>
      </c>
      <c r="C2389" s="3" t="s">
        <v>5420</v>
      </c>
      <c r="D2389" s="6">
        <v>20000</v>
      </c>
      <c r="E2389" s="8">
        <v>3100</v>
      </c>
      <c r="F2389" t="s">
        <v>8219</v>
      </c>
      <c r="G2389" t="s">
        <v>8223</v>
      </c>
      <c r="H2389" t="s">
        <v>8245</v>
      </c>
      <c r="I2389">
        <v>1471622450</v>
      </c>
      <c r="J2389">
        <v>1467734450</v>
      </c>
      <c r="K2389" t="b">
        <v>0</v>
      </c>
      <c r="L2389">
        <v>24</v>
      </c>
      <c r="M2389" t="b">
        <v>0</v>
      </c>
      <c r="N2389" t="s">
        <v>8271</v>
      </c>
      <c r="O2389" t="s">
        <v>8317</v>
      </c>
      <c r="P2389" t="s">
        <v>8319</v>
      </c>
      <c r="Q2389">
        <f t="shared" si="223"/>
        <v>16</v>
      </c>
      <c r="R2389">
        <f t="shared" si="222"/>
        <v>129.16999999999999</v>
      </c>
      <c r="S2389" s="12">
        <f t="shared" si="224"/>
        <v>42556.667245370365</v>
      </c>
      <c r="T2389" s="12">
        <f t="shared" si="225"/>
        <v>42601.667245370365</v>
      </c>
      <c r="U2389">
        <f t="shared" si="226"/>
        <v>2016</v>
      </c>
      <c r="V2389" s="18">
        <f t="shared" si="227"/>
        <v>45</v>
      </c>
    </row>
    <row r="2390" spans="1:22" ht="60" x14ac:dyDescent="0.25">
      <c r="A2390">
        <v>1311</v>
      </c>
      <c r="B2390" s="3" t="s">
        <v>1312</v>
      </c>
      <c r="C2390" s="3" t="s">
        <v>5421</v>
      </c>
      <c r="D2390" s="6">
        <v>250000</v>
      </c>
      <c r="E2390" s="8">
        <v>80070</v>
      </c>
      <c r="F2390" t="s">
        <v>8219</v>
      </c>
      <c r="G2390" t="s">
        <v>8223</v>
      </c>
      <c r="H2390" t="s">
        <v>8245</v>
      </c>
      <c r="I2390">
        <v>1480536919</v>
      </c>
      <c r="J2390">
        <v>1477509319</v>
      </c>
      <c r="K2390" t="b">
        <v>0</v>
      </c>
      <c r="L2390">
        <v>100</v>
      </c>
      <c r="M2390" t="b">
        <v>0</v>
      </c>
      <c r="N2390" t="s">
        <v>8271</v>
      </c>
      <c r="O2390" t="s">
        <v>8317</v>
      </c>
      <c r="P2390" t="s">
        <v>8319</v>
      </c>
      <c r="Q2390">
        <f t="shared" si="223"/>
        <v>32</v>
      </c>
      <c r="R2390">
        <f t="shared" si="222"/>
        <v>800.7</v>
      </c>
      <c r="S2390" s="12">
        <f t="shared" si="224"/>
        <v>42669.802303240736</v>
      </c>
      <c r="T2390" s="12">
        <f t="shared" si="225"/>
        <v>42704.843969907408</v>
      </c>
      <c r="U2390">
        <f t="shared" si="226"/>
        <v>2016</v>
      </c>
      <c r="V2390" s="18">
        <f t="shared" si="227"/>
        <v>35.041666666666664</v>
      </c>
    </row>
    <row r="2391" spans="1:22" ht="45" x14ac:dyDescent="0.25">
      <c r="A2391">
        <v>1312</v>
      </c>
      <c r="B2391" s="3" t="s">
        <v>1313</v>
      </c>
      <c r="C2391" s="3" t="s">
        <v>5422</v>
      </c>
      <c r="D2391" s="6">
        <v>4600</v>
      </c>
      <c r="E2391" s="8">
        <v>28</v>
      </c>
      <c r="F2391" t="s">
        <v>8219</v>
      </c>
      <c r="G2391" t="s">
        <v>8223</v>
      </c>
      <c r="H2391" t="s">
        <v>8245</v>
      </c>
      <c r="I2391">
        <v>1429375922</v>
      </c>
      <c r="J2391">
        <v>1426783922</v>
      </c>
      <c r="K2391" t="b">
        <v>0</v>
      </c>
      <c r="L2391">
        <v>1</v>
      </c>
      <c r="M2391" t="b">
        <v>0</v>
      </c>
      <c r="N2391" t="s">
        <v>8271</v>
      </c>
      <c r="O2391" t="s">
        <v>8317</v>
      </c>
      <c r="P2391" t="s">
        <v>8319</v>
      </c>
      <c r="Q2391">
        <f t="shared" si="223"/>
        <v>1</v>
      </c>
      <c r="R2391">
        <f t="shared" si="222"/>
        <v>28</v>
      </c>
      <c r="S2391" s="12">
        <f t="shared" si="224"/>
        <v>42082.702800925923</v>
      </c>
      <c r="T2391" s="12">
        <f t="shared" si="225"/>
        <v>42112.702800925923</v>
      </c>
      <c r="U2391">
        <f t="shared" si="226"/>
        <v>2015</v>
      </c>
      <c r="V2391" s="18">
        <f t="shared" si="227"/>
        <v>30</v>
      </c>
    </row>
    <row r="2392" spans="1:22" ht="60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t="s">
        <v>8317</v>
      </c>
      <c r="P2392" t="s">
        <v>8319</v>
      </c>
      <c r="Q2392">
        <f t="shared" si="223"/>
        <v>31</v>
      </c>
      <c r="R2392">
        <f t="shared" si="222"/>
        <v>102.02</v>
      </c>
      <c r="S2392" s="12">
        <f t="shared" si="224"/>
        <v>42402.709652777776</v>
      </c>
      <c r="T2392" s="12">
        <f t="shared" si="225"/>
        <v>42432.709652777776</v>
      </c>
      <c r="U2392">
        <f t="shared" si="226"/>
        <v>2016</v>
      </c>
      <c r="V2392" s="18">
        <f t="shared" si="227"/>
        <v>30</v>
      </c>
    </row>
    <row r="2393" spans="1:22" ht="60" x14ac:dyDescent="0.25">
      <c r="A2393">
        <v>1314</v>
      </c>
      <c r="B2393" s="3" t="s">
        <v>1315</v>
      </c>
      <c r="C2393" s="3" t="s">
        <v>5424</v>
      </c>
      <c r="D2393" s="6">
        <v>180000</v>
      </c>
      <c r="E2393" s="8">
        <v>2028</v>
      </c>
      <c r="F2393" t="s">
        <v>8219</v>
      </c>
      <c r="G2393" t="s">
        <v>8223</v>
      </c>
      <c r="H2393" t="s">
        <v>8245</v>
      </c>
      <c r="I2393">
        <v>1477065860</v>
      </c>
      <c r="J2393">
        <v>1471881860</v>
      </c>
      <c r="K2393" t="b">
        <v>0</v>
      </c>
      <c r="L2393">
        <v>11</v>
      </c>
      <c r="M2393" t="b">
        <v>0</v>
      </c>
      <c r="N2393" t="s">
        <v>8271</v>
      </c>
      <c r="O2393" t="s">
        <v>8317</v>
      </c>
      <c r="P2393" t="s">
        <v>8319</v>
      </c>
      <c r="Q2393">
        <f t="shared" si="223"/>
        <v>1</v>
      </c>
      <c r="R2393">
        <f t="shared" si="222"/>
        <v>184.36</v>
      </c>
      <c r="S2393" s="12">
        <f t="shared" si="224"/>
        <v>42604.669675925921</v>
      </c>
      <c r="T2393" s="12">
        <f t="shared" si="225"/>
        <v>42664.669675925921</v>
      </c>
      <c r="U2393">
        <f t="shared" si="226"/>
        <v>2016</v>
      </c>
      <c r="V2393" s="18">
        <f t="shared" si="227"/>
        <v>60</v>
      </c>
    </row>
    <row r="2394" spans="1:22" ht="30" x14ac:dyDescent="0.25">
      <c r="A2394">
        <v>1315</v>
      </c>
      <c r="B2394" s="3" t="s">
        <v>1316</v>
      </c>
      <c r="C2394" s="3" t="s">
        <v>5425</v>
      </c>
      <c r="D2394" s="6">
        <v>100000</v>
      </c>
      <c r="E2394" s="8">
        <v>40404</v>
      </c>
      <c r="F2394" t="s">
        <v>8219</v>
      </c>
      <c r="G2394" t="s">
        <v>8223</v>
      </c>
      <c r="H2394" t="s">
        <v>8245</v>
      </c>
      <c r="I2394">
        <v>1446771600</v>
      </c>
      <c r="J2394">
        <v>1443700648</v>
      </c>
      <c r="K2394" t="b">
        <v>0</v>
      </c>
      <c r="L2394">
        <v>248</v>
      </c>
      <c r="M2394" t="b">
        <v>0</v>
      </c>
      <c r="N2394" t="s">
        <v>8271</v>
      </c>
      <c r="O2394" t="s">
        <v>8317</v>
      </c>
      <c r="P2394" t="s">
        <v>8319</v>
      </c>
      <c r="Q2394">
        <f t="shared" si="223"/>
        <v>40</v>
      </c>
      <c r="R2394">
        <f t="shared" si="222"/>
        <v>162.91999999999999</v>
      </c>
      <c r="S2394" s="12">
        <f t="shared" si="224"/>
        <v>42278.498240740737</v>
      </c>
      <c r="T2394" s="12">
        <f t="shared" si="225"/>
        <v>42314.041666666672</v>
      </c>
      <c r="U2394">
        <f t="shared" si="226"/>
        <v>2015</v>
      </c>
      <c r="V2394" s="18">
        <f t="shared" si="227"/>
        <v>35.543425925925924</v>
      </c>
    </row>
    <row r="2395" spans="1:22" ht="45" x14ac:dyDescent="0.25">
      <c r="A2395">
        <v>1316</v>
      </c>
      <c r="B2395" s="3" t="s">
        <v>1317</v>
      </c>
      <c r="C2395" s="3" t="s">
        <v>5426</v>
      </c>
      <c r="D2395" s="6">
        <v>75000</v>
      </c>
      <c r="E2395" s="8">
        <v>1</v>
      </c>
      <c r="F2395" t="s">
        <v>8219</v>
      </c>
      <c r="G2395" t="s">
        <v>8223</v>
      </c>
      <c r="H2395" t="s">
        <v>8245</v>
      </c>
      <c r="I2395">
        <v>1456700709</v>
      </c>
      <c r="J2395">
        <v>1453676709</v>
      </c>
      <c r="K2395" t="b">
        <v>0</v>
      </c>
      <c r="L2395">
        <v>1</v>
      </c>
      <c r="M2395" t="b">
        <v>0</v>
      </c>
      <c r="N2395" t="s">
        <v>8271</v>
      </c>
      <c r="O2395" t="s">
        <v>8317</v>
      </c>
      <c r="P2395" t="s">
        <v>8319</v>
      </c>
      <c r="Q2395">
        <f t="shared" si="223"/>
        <v>0</v>
      </c>
      <c r="R2395">
        <f t="shared" si="222"/>
        <v>1</v>
      </c>
      <c r="S2395" s="12">
        <f t="shared" si="224"/>
        <v>42393.961909722217</v>
      </c>
      <c r="T2395" s="12">
        <f t="shared" si="225"/>
        <v>42428.961909722217</v>
      </c>
      <c r="U2395">
        <f t="shared" si="226"/>
        <v>2016</v>
      </c>
      <c r="V2395" s="18">
        <f t="shared" si="227"/>
        <v>35</v>
      </c>
    </row>
    <row r="2396" spans="1:22" ht="60" x14ac:dyDescent="0.25">
      <c r="A2396">
        <v>1317</v>
      </c>
      <c r="B2396" s="3" t="s">
        <v>1318</v>
      </c>
      <c r="C2396" s="3" t="s">
        <v>5427</v>
      </c>
      <c r="D2396" s="6">
        <v>200000</v>
      </c>
      <c r="E2396" s="8">
        <v>11467</v>
      </c>
      <c r="F2396" t="s">
        <v>8219</v>
      </c>
      <c r="G2396" t="s">
        <v>8231</v>
      </c>
      <c r="H2396" t="s">
        <v>8252</v>
      </c>
      <c r="I2396">
        <v>1469109600</v>
      </c>
      <c r="J2396">
        <v>1464586746</v>
      </c>
      <c r="K2396" t="b">
        <v>0</v>
      </c>
      <c r="L2396">
        <v>19</v>
      </c>
      <c r="M2396" t="b">
        <v>0</v>
      </c>
      <c r="N2396" t="s">
        <v>8271</v>
      </c>
      <c r="O2396" t="s">
        <v>8317</v>
      </c>
      <c r="P2396" t="s">
        <v>8319</v>
      </c>
      <c r="Q2396">
        <f t="shared" si="223"/>
        <v>6</v>
      </c>
      <c r="R2396">
        <f t="shared" si="222"/>
        <v>603.53</v>
      </c>
      <c r="S2396" s="12">
        <f t="shared" si="224"/>
        <v>42520.235486111109</v>
      </c>
      <c r="T2396" s="12">
        <f t="shared" si="225"/>
        <v>42572.583333333328</v>
      </c>
      <c r="U2396">
        <f t="shared" si="226"/>
        <v>2016</v>
      </c>
      <c r="V2396" s="18">
        <f t="shared" si="227"/>
        <v>52.347847222222214</v>
      </c>
    </row>
    <row r="2397" spans="1:22" ht="45" x14ac:dyDescent="0.25">
      <c r="A2397">
        <v>1318</v>
      </c>
      <c r="B2397" s="3" t="s">
        <v>1319</v>
      </c>
      <c r="C2397" s="3" t="s">
        <v>5428</v>
      </c>
      <c r="D2397" s="6">
        <v>40000</v>
      </c>
      <c r="E2397" s="8">
        <v>6130</v>
      </c>
      <c r="F2397" t="s">
        <v>8219</v>
      </c>
      <c r="G2397" t="s">
        <v>8223</v>
      </c>
      <c r="H2397" t="s">
        <v>8245</v>
      </c>
      <c r="I2397">
        <v>1420938172</v>
      </c>
      <c r="J2397">
        <v>1418346172</v>
      </c>
      <c r="K2397" t="b">
        <v>0</v>
      </c>
      <c r="L2397">
        <v>135</v>
      </c>
      <c r="M2397" t="b">
        <v>0</v>
      </c>
      <c r="N2397" t="s">
        <v>8271</v>
      </c>
      <c r="O2397" t="s">
        <v>8317</v>
      </c>
      <c r="P2397" t="s">
        <v>8319</v>
      </c>
      <c r="Q2397">
        <f t="shared" si="223"/>
        <v>15</v>
      </c>
      <c r="R2397">
        <f t="shared" si="222"/>
        <v>45.41</v>
      </c>
      <c r="S2397" s="12">
        <f t="shared" si="224"/>
        <v>41985.043657407412</v>
      </c>
      <c r="T2397" s="12">
        <f t="shared" si="225"/>
        <v>42015.043657407412</v>
      </c>
      <c r="U2397">
        <f t="shared" si="226"/>
        <v>2014</v>
      </c>
      <c r="V2397" s="18">
        <f t="shared" si="227"/>
        <v>30</v>
      </c>
    </row>
    <row r="2398" spans="1:22" ht="60" x14ac:dyDescent="0.25">
      <c r="A2398">
        <v>1319</v>
      </c>
      <c r="B2398" s="3" t="s">
        <v>1320</v>
      </c>
      <c r="C2398" s="3" t="s">
        <v>5429</v>
      </c>
      <c r="D2398" s="6">
        <v>5800</v>
      </c>
      <c r="E2398" s="8">
        <v>876</v>
      </c>
      <c r="F2398" t="s">
        <v>8219</v>
      </c>
      <c r="G2398" t="s">
        <v>8224</v>
      </c>
      <c r="H2398" t="s">
        <v>8246</v>
      </c>
      <c r="I2398">
        <v>1405094400</v>
      </c>
      <c r="J2398">
        <v>1403810965</v>
      </c>
      <c r="K2398" t="b">
        <v>0</v>
      </c>
      <c r="L2398">
        <v>9</v>
      </c>
      <c r="M2398" t="b">
        <v>0</v>
      </c>
      <c r="N2398" t="s">
        <v>8271</v>
      </c>
      <c r="O2398" t="s">
        <v>8317</v>
      </c>
      <c r="P2398" t="s">
        <v>8319</v>
      </c>
      <c r="Q2398">
        <f t="shared" si="223"/>
        <v>15</v>
      </c>
      <c r="R2398">
        <f t="shared" si="222"/>
        <v>97.33</v>
      </c>
      <c r="S2398" s="12">
        <f t="shared" si="224"/>
        <v>41816.812094907407</v>
      </c>
      <c r="T2398" s="12">
        <f t="shared" si="225"/>
        <v>41831.666666666664</v>
      </c>
      <c r="U2398">
        <f t="shared" si="226"/>
        <v>2014</v>
      </c>
      <c r="V2398" s="18">
        <f t="shared" si="227"/>
        <v>14.854571759259258</v>
      </c>
    </row>
    <row r="2399" spans="1:22" ht="60" x14ac:dyDescent="0.25">
      <c r="A2399">
        <v>1320</v>
      </c>
      <c r="B2399" s="3" t="s">
        <v>1321</v>
      </c>
      <c r="C2399" s="3" t="s">
        <v>5430</v>
      </c>
      <c r="D2399" s="6">
        <v>100000</v>
      </c>
      <c r="E2399" s="8">
        <v>503</v>
      </c>
      <c r="F2399" t="s">
        <v>8219</v>
      </c>
      <c r="G2399" t="s">
        <v>8232</v>
      </c>
      <c r="H2399" t="s">
        <v>8248</v>
      </c>
      <c r="I2399">
        <v>1483138800</v>
      </c>
      <c r="J2399">
        <v>1480610046</v>
      </c>
      <c r="K2399" t="b">
        <v>0</v>
      </c>
      <c r="L2399">
        <v>3</v>
      </c>
      <c r="M2399" t="b">
        <v>0</v>
      </c>
      <c r="N2399" t="s">
        <v>8271</v>
      </c>
      <c r="O2399" t="s">
        <v>8317</v>
      </c>
      <c r="P2399" t="s">
        <v>8319</v>
      </c>
      <c r="Q2399">
        <f t="shared" si="223"/>
        <v>1</v>
      </c>
      <c r="R2399">
        <f t="shared" si="222"/>
        <v>167.67</v>
      </c>
      <c r="S2399" s="12">
        <f t="shared" si="224"/>
        <v>42705.690347222218</v>
      </c>
      <c r="T2399" s="12">
        <f t="shared" si="225"/>
        <v>42734.958333333328</v>
      </c>
      <c r="U2399">
        <f t="shared" si="226"/>
        <v>2016</v>
      </c>
      <c r="V2399" s="18">
        <f t="shared" si="227"/>
        <v>29.267986111111114</v>
      </c>
    </row>
    <row r="2400" spans="1:22" ht="60" x14ac:dyDescent="0.25">
      <c r="A2400">
        <v>1321</v>
      </c>
      <c r="B2400" s="3" t="s">
        <v>1322</v>
      </c>
      <c r="C2400" s="3" t="s">
        <v>5431</v>
      </c>
      <c r="D2400" s="6">
        <v>462000</v>
      </c>
      <c r="E2400" s="8">
        <v>6019</v>
      </c>
      <c r="F2400" t="s">
        <v>8219</v>
      </c>
      <c r="G2400" t="s">
        <v>8234</v>
      </c>
      <c r="H2400" t="s">
        <v>8254</v>
      </c>
      <c r="I2400">
        <v>1482515937</v>
      </c>
      <c r="J2400">
        <v>1479923937</v>
      </c>
      <c r="K2400" t="b">
        <v>0</v>
      </c>
      <c r="L2400">
        <v>7</v>
      </c>
      <c r="M2400" t="b">
        <v>0</v>
      </c>
      <c r="N2400" t="s">
        <v>8271</v>
      </c>
      <c r="O2400" t="s">
        <v>8317</v>
      </c>
      <c r="P2400" t="s">
        <v>8319</v>
      </c>
      <c r="Q2400">
        <f t="shared" si="223"/>
        <v>1</v>
      </c>
      <c r="R2400">
        <f t="shared" si="222"/>
        <v>859.86</v>
      </c>
      <c r="S2400" s="12">
        <f t="shared" si="224"/>
        <v>42697.74927083333</v>
      </c>
      <c r="T2400" s="12">
        <f t="shared" si="225"/>
        <v>42727.74927083333</v>
      </c>
      <c r="U2400">
        <f t="shared" si="226"/>
        <v>2016</v>
      </c>
      <c r="V2400" s="18">
        <f t="shared" si="227"/>
        <v>30</v>
      </c>
    </row>
    <row r="2401" spans="1:22" ht="60" x14ac:dyDescent="0.25">
      <c r="A2401">
        <v>1322</v>
      </c>
      <c r="B2401" s="3" t="s">
        <v>1323</v>
      </c>
      <c r="C2401" s="3" t="s">
        <v>5432</v>
      </c>
      <c r="D2401" s="6">
        <v>35000</v>
      </c>
      <c r="E2401" s="8">
        <v>106</v>
      </c>
      <c r="F2401" t="s">
        <v>8219</v>
      </c>
      <c r="G2401" t="s">
        <v>8224</v>
      </c>
      <c r="H2401" t="s">
        <v>8246</v>
      </c>
      <c r="I2401">
        <v>1432223125</v>
      </c>
      <c r="J2401">
        <v>1429631125</v>
      </c>
      <c r="K2401" t="b">
        <v>0</v>
      </c>
      <c r="L2401">
        <v>4</v>
      </c>
      <c r="M2401" t="b">
        <v>0</v>
      </c>
      <c r="N2401" t="s">
        <v>8271</v>
      </c>
      <c r="O2401" t="s">
        <v>8317</v>
      </c>
      <c r="P2401" t="s">
        <v>8319</v>
      </c>
      <c r="Q2401">
        <f t="shared" si="223"/>
        <v>0</v>
      </c>
      <c r="R2401">
        <f t="shared" si="222"/>
        <v>26.5</v>
      </c>
      <c r="S2401" s="12">
        <f t="shared" si="224"/>
        <v>42115.656539351854</v>
      </c>
      <c r="T2401" s="12">
        <f t="shared" si="225"/>
        <v>42145.656539351854</v>
      </c>
      <c r="U2401">
        <f t="shared" si="226"/>
        <v>2015</v>
      </c>
      <c r="V2401" s="18">
        <f t="shared" si="227"/>
        <v>30</v>
      </c>
    </row>
    <row r="2402" spans="1:22" ht="60" x14ac:dyDescent="0.25">
      <c r="A2402">
        <v>1323</v>
      </c>
      <c r="B2402" s="3" t="s">
        <v>1324</v>
      </c>
      <c r="C2402" s="3" t="s">
        <v>5433</v>
      </c>
      <c r="D2402" s="6">
        <v>15000</v>
      </c>
      <c r="E2402" s="8">
        <v>1332</v>
      </c>
      <c r="F2402" t="s">
        <v>8219</v>
      </c>
      <c r="G2402" t="s">
        <v>8223</v>
      </c>
      <c r="H2402" t="s">
        <v>8245</v>
      </c>
      <c r="I2402">
        <v>1461653700</v>
      </c>
      <c r="J2402">
        <v>1458665146</v>
      </c>
      <c r="K2402" t="b">
        <v>0</v>
      </c>
      <c r="L2402">
        <v>44</v>
      </c>
      <c r="M2402" t="b">
        <v>0</v>
      </c>
      <c r="N2402" t="s">
        <v>8271</v>
      </c>
      <c r="O2402" t="s">
        <v>8317</v>
      </c>
      <c r="P2402" t="s">
        <v>8319</v>
      </c>
      <c r="Q2402">
        <f t="shared" si="223"/>
        <v>9</v>
      </c>
      <c r="R2402">
        <f t="shared" si="222"/>
        <v>30.27</v>
      </c>
      <c r="S2402" s="12">
        <f t="shared" si="224"/>
        <v>42451.698449074072</v>
      </c>
      <c r="T2402" s="12">
        <f t="shared" si="225"/>
        <v>42486.288194444445</v>
      </c>
      <c r="U2402">
        <f t="shared" si="226"/>
        <v>2016</v>
      </c>
      <c r="V2402" s="18">
        <f t="shared" si="227"/>
        <v>34.589745370370366</v>
      </c>
    </row>
    <row r="2403" spans="1:22" ht="60" x14ac:dyDescent="0.25">
      <c r="A2403">
        <v>1324</v>
      </c>
      <c r="B2403" s="3" t="s">
        <v>1325</v>
      </c>
      <c r="C2403" s="3" t="s">
        <v>5434</v>
      </c>
      <c r="D2403" s="6">
        <v>50000</v>
      </c>
      <c r="E2403" s="8">
        <v>4920</v>
      </c>
      <c r="F2403" t="s">
        <v>8219</v>
      </c>
      <c r="G2403" t="s">
        <v>8223</v>
      </c>
      <c r="H2403" t="s">
        <v>8245</v>
      </c>
      <c r="I2403">
        <v>1476371552</v>
      </c>
      <c r="J2403">
        <v>1473779552</v>
      </c>
      <c r="K2403" t="b">
        <v>0</v>
      </c>
      <c r="L2403">
        <v>90</v>
      </c>
      <c r="M2403" t="b">
        <v>0</v>
      </c>
      <c r="N2403" t="s">
        <v>8271</v>
      </c>
      <c r="O2403" t="s">
        <v>8317</v>
      </c>
      <c r="P2403" t="s">
        <v>8319</v>
      </c>
      <c r="Q2403">
        <f t="shared" si="223"/>
        <v>10</v>
      </c>
      <c r="R2403">
        <f t="shared" si="222"/>
        <v>54.67</v>
      </c>
      <c r="S2403" s="12">
        <f t="shared" si="224"/>
        <v>42626.633703703701</v>
      </c>
      <c r="T2403" s="12">
        <f t="shared" si="225"/>
        <v>42656.633703703701</v>
      </c>
      <c r="U2403">
        <f t="shared" si="226"/>
        <v>2016</v>
      </c>
      <c r="V2403" s="18">
        <f t="shared" si="227"/>
        <v>30</v>
      </c>
    </row>
    <row r="2404" spans="1:22" ht="60" x14ac:dyDescent="0.25">
      <c r="A2404">
        <v>1325</v>
      </c>
      <c r="B2404" s="3" t="s">
        <v>1326</v>
      </c>
      <c r="C2404" s="3" t="s">
        <v>5435</v>
      </c>
      <c r="D2404" s="6">
        <v>20000</v>
      </c>
      <c r="E2404" s="8">
        <v>486</v>
      </c>
      <c r="F2404" t="s">
        <v>8219</v>
      </c>
      <c r="G2404" t="s">
        <v>8223</v>
      </c>
      <c r="H2404" t="s">
        <v>8245</v>
      </c>
      <c r="I2404">
        <v>1483063435</v>
      </c>
      <c r="J2404">
        <v>1480471435</v>
      </c>
      <c r="K2404" t="b">
        <v>0</v>
      </c>
      <c r="L2404">
        <v>8</v>
      </c>
      <c r="M2404" t="b">
        <v>0</v>
      </c>
      <c r="N2404" t="s">
        <v>8271</v>
      </c>
      <c r="O2404" t="s">
        <v>8317</v>
      </c>
      <c r="P2404" t="s">
        <v>8319</v>
      </c>
      <c r="Q2404">
        <f t="shared" si="223"/>
        <v>2</v>
      </c>
      <c r="R2404">
        <f t="shared" si="222"/>
        <v>60.75</v>
      </c>
      <c r="S2404" s="12">
        <f t="shared" si="224"/>
        <v>42704.086053240739</v>
      </c>
      <c r="T2404" s="12">
        <f t="shared" si="225"/>
        <v>42734.086053240739</v>
      </c>
      <c r="U2404">
        <f t="shared" si="226"/>
        <v>2016</v>
      </c>
      <c r="V2404" s="18">
        <f t="shared" si="227"/>
        <v>30</v>
      </c>
    </row>
    <row r="2405" spans="1:22" ht="60" x14ac:dyDescent="0.25">
      <c r="A2405">
        <v>1326</v>
      </c>
      <c r="B2405" s="3" t="s">
        <v>1327</v>
      </c>
      <c r="C2405" s="3" t="s">
        <v>5436</v>
      </c>
      <c r="D2405" s="6">
        <v>100000</v>
      </c>
      <c r="E2405" s="8">
        <v>1130</v>
      </c>
      <c r="F2405" t="s">
        <v>8219</v>
      </c>
      <c r="G2405" t="s">
        <v>8223</v>
      </c>
      <c r="H2405" t="s">
        <v>8245</v>
      </c>
      <c r="I2405">
        <v>1421348428</v>
      </c>
      <c r="J2405">
        <v>1417460428</v>
      </c>
      <c r="K2405" t="b">
        <v>0</v>
      </c>
      <c r="L2405">
        <v>11</v>
      </c>
      <c r="M2405" t="b">
        <v>0</v>
      </c>
      <c r="N2405" t="s">
        <v>8271</v>
      </c>
      <c r="O2405" t="s">
        <v>8317</v>
      </c>
      <c r="P2405" t="s">
        <v>8319</v>
      </c>
      <c r="Q2405">
        <f t="shared" si="223"/>
        <v>1</v>
      </c>
      <c r="R2405">
        <f t="shared" si="222"/>
        <v>102.73</v>
      </c>
      <c r="S2405" s="12">
        <f t="shared" si="224"/>
        <v>41974.791990740734</v>
      </c>
      <c r="T2405" s="12">
        <f t="shared" si="225"/>
        <v>42019.791990740734</v>
      </c>
      <c r="U2405">
        <f t="shared" si="226"/>
        <v>2014</v>
      </c>
      <c r="V2405" s="18">
        <f t="shared" si="227"/>
        <v>45</v>
      </c>
    </row>
    <row r="2406" spans="1:22" ht="45" x14ac:dyDescent="0.25">
      <c r="A2406">
        <v>1327</v>
      </c>
      <c r="B2406" s="3" t="s">
        <v>1328</v>
      </c>
      <c r="C2406" s="3" t="s">
        <v>5437</v>
      </c>
      <c r="D2406" s="6">
        <v>48000</v>
      </c>
      <c r="E2406" s="8">
        <v>1705</v>
      </c>
      <c r="F2406" t="s">
        <v>8219</v>
      </c>
      <c r="G2406" t="s">
        <v>8223</v>
      </c>
      <c r="H2406" t="s">
        <v>8245</v>
      </c>
      <c r="I2406">
        <v>1432916235</v>
      </c>
      <c r="J2406">
        <v>1430324235</v>
      </c>
      <c r="K2406" t="b">
        <v>0</v>
      </c>
      <c r="L2406">
        <v>41</v>
      </c>
      <c r="M2406" t="b">
        <v>0</v>
      </c>
      <c r="N2406" t="s">
        <v>8271</v>
      </c>
      <c r="O2406" t="s">
        <v>8317</v>
      </c>
      <c r="P2406" t="s">
        <v>8319</v>
      </c>
      <c r="Q2406">
        <f t="shared" si="223"/>
        <v>4</v>
      </c>
      <c r="R2406">
        <f t="shared" si="222"/>
        <v>41.59</v>
      </c>
      <c r="S2406" s="12">
        <f t="shared" si="224"/>
        <v>42123.678645833337</v>
      </c>
      <c r="T2406" s="12">
        <f t="shared" si="225"/>
        <v>42153.678645833337</v>
      </c>
      <c r="U2406">
        <f t="shared" si="226"/>
        <v>2015</v>
      </c>
      <c r="V2406" s="18">
        <f t="shared" si="227"/>
        <v>30</v>
      </c>
    </row>
    <row r="2407" spans="1:22" ht="60" x14ac:dyDescent="0.25">
      <c r="A2407">
        <v>1328</v>
      </c>
      <c r="B2407" s="3" t="s">
        <v>1329</v>
      </c>
      <c r="C2407" s="3" t="s">
        <v>5438</v>
      </c>
      <c r="D2407" s="6">
        <v>75000</v>
      </c>
      <c r="E2407" s="8">
        <v>1748</v>
      </c>
      <c r="F2407" t="s">
        <v>8219</v>
      </c>
      <c r="G2407" t="s">
        <v>8223</v>
      </c>
      <c r="H2407" t="s">
        <v>8245</v>
      </c>
      <c r="I2407">
        <v>1476458734</v>
      </c>
      <c r="J2407">
        <v>1472570734</v>
      </c>
      <c r="K2407" t="b">
        <v>0</v>
      </c>
      <c r="L2407">
        <v>15</v>
      </c>
      <c r="M2407" t="b">
        <v>0</v>
      </c>
      <c r="N2407" t="s">
        <v>8271</v>
      </c>
      <c r="O2407" t="s">
        <v>8317</v>
      </c>
      <c r="P2407" t="s">
        <v>8319</v>
      </c>
      <c r="Q2407">
        <f t="shared" si="223"/>
        <v>2</v>
      </c>
      <c r="R2407">
        <f t="shared" si="222"/>
        <v>116.53</v>
      </c>
      <c r="S2407" s="12">
        <f t="shared" si="224"/>
        <v>42612.642754629633</v>
      </c>
      <c r="T2407" s="12">
        <f t="shared" si="225"/>
        <v>42657.642754629633</v>
      </c>
      <c r="U2407">
        <f t="shared" si="226"/>
        <v>2016</v>
      </c>
      <c r="V2407" s="18">
        <f t="shared" si="227"/>
        <v>45</v>
      </c>
    </row>
    <row r="2408" spans="1:22" ht="45" x14ac:dyDescent="0.25">
      <c r="A2408">
        <v>1329</v>
      </c>
      <c r="B2408" s="3" t="s">
        <v>1330</v>
      </c>
      <c r="C2408" s="3" t="s">
        <v>5439</v>
      </c>
      <c r="D2408" s="6">
        <v>50000</v>
      </c>
      <c r="E2408" s="8">
        <v>408</v>
      </c>
      <c r="F2408" t="s">
        <v>8219</v>
      </c>
      <c r="G2408" t="s">
        <v>8223</v>
      </c>
      <c r="H2408" t="s">
        <v>8245</v>
      </c>
      <c r="I2408">
        <v>1417501145</v>
      </c>
      <c r="J2408">
        <v>1414041545</v>
      </c>
      <c r="K2408" t="b">
        <v>0</v>
      </c>
      <c r="L2408">
        <v>9</v>
      </c>
      <c r="M2408" t="b">
        <v>0</v>
      </c>
      <c r="N2408" t="s">
        <v>8271</v>
      </c>
      <c r="O2408" t="s">
        <v>8317</v>
      </c>
      <c r="P2408" t="s">
        <v>8319</v>
      </c>
      <c r="Q2408">
        <f t="shared" si="223"/>
        <v>1</v>
      </c>
      <c r="R2408">
        <f t="shared" si="222"/>
        <v>45.33</v>
      </c>
      <c r="S2408" s="12">
        <f t="shared" si="224"/>
        <v>41935.221585648149</v>
      </c>
      <c r="T2408" s="12">
        <f t="shared" si="225"/>
        <v>41975.263252314813</v>
      </c>
      <c r="U2408">
        <f t="shared" si="226"/>
        <v>2014</v>
      </c>
      <c r="V2408" s="18">
        <f t="shared" si="227"/>
        <v>40.041666666666664</v>
      </c>
    </row>
    <row r="2409" spans="1:22" ht="45" x14ac:dyDescent="0.25">
      <c r="A2409">
        <v>1330</v>
      </c>
      <c r="B2409" s="3" t="s">
        <v>1331</v>
      </c>
      <c r="C2409" s="3" t="s">
        <v>5440</v>
      </c>
      <c r="D2409" s="6">
        <v>35000</v>
      </c>
      <c r="E2409" s="8">
        <v>7873</v>
      </c>
      <c r="F2409" t="s">
        <v>8219</v>
      </c>
      <c r="G2409" t="s">
        <v>8223</v>
      </c>
      <c r="H2409" t="s">
        <v>8245</v>
      </c>
      <c r="I2409">
        <v>1467432000</v>
      </c>
      <c r="J2409">
        <v>1464763109</v>
      </c>
      <c r="K2409" t="b">
        <v>0</v>
      </c>
      <c r="L2409">
        <v>50</v>
      </c>
      <c r="M2409" t="b">
        <v>0</v>
      </c>
      <c r="N2409" t="s">
        <v>8271</v>
      </c>
      <c r="O2409" t="s">
        <v>8317</v>
      </c>
      <c r="P2409" t="s">
        <v>8319</v>
      </c>
      <c r="Q2409">
        <f t="shared" si="223"/>
        <v>22</v>
      </c>
      <c r="R2409">
        <f t="shared" si="222"/>
        <v>157.46</v>
      </c>
      <c r="S2409" s="12">
        <f t="shared" si="224"/>
        <v>42522.276724537034</v>
      </c>
      <c r="T2409" s="12">
        <f t="shared" si="225"/>
        <v>42553.166666666672</v>
      </c>
      <c r="U2409">
        <f t="shared" si="226"/>
        <v>2016</v>
      </c>
      <c r="V2409" s="18">
        <f t="shared" si="227"/>
        <v>30.889942129629631</v>
      </c>
    </row>
    <row r="2410" spans="1:22" ht="45" x14ac:dyDescent="0.25">
      <c r="A2410">
        <v>1331</v>
      </c>
      <c r="B2410" s="3" t="s">
        <v>1332</v>
      </c>
      <c r="C2410" s="3" t="s">
        <v>5441</v>
      </c>
      <c r="D2410" s="6">
        <v>250000</v>
      </c>
      <c r="E2410" s="8">
        <v>3417</v>
      </c>
      <c r="F2410" t="s">
        <v>8219</v>
      </c>
      <c r="G2410" t="s">
        <v>8223</v>
      </c>
      <c r="H2410" t="s">
        <v>8245</v>
      </c>
      <c r="I2410">
        <v>1471435554</v>
      </c>
      <c r="J2410">
        <v>1468843554</v>
      </c>
      <c r="K2410" t="b">
        <v>0</v>
      </c>
      <c r="L2410">
        <v>34</v>
      </c>
      <c r="M2410" t="b">
        <v>0</v>
      </c>
      <c r="N2410" t="s">
        <v>8271</v>
      </c>
      <c r="O2410" t="s">
        <v>8317</v>
      </c>
      <c r="P2410" t="s">
        <v>8319</v>
      </c>
      <c r="Q2410">
        <f t="shared" si="223"/>
        <v>1</v>
      </c>
      <c r="R2410">
        <f t="shared" si="222"/>
        <v>100.5</v>
      </c>
      <c r="S2410" s="12">
        <f t="shared" si="224"/>
        <v>42569.50409722222</v>
      </c>
      <c r="T2410" s="12">
        <f t="shared" si="225"/>
        <v>42599.50409722222</v>
      </c>
      <c r="U2410">
        <f t="shared" si="226"/>
        <v>2016</v>
      </c>
      <c r="V2410" s="18">
        <f t="shared" si="227"/>
        <v>30</v>
      </c>
    </row>
    <row r="2411" spans="1:22" ht="60" x14ac:dyDescent="0.25">
      <c r="A2411">
        <v>1332</v>
      </c>
      <c r="B2411" s="3" t="s">
        <v>1333</v>
      </c>
      <c r="C2411" s="3" t="s">
        <v>5442</v>
      </c>
      <c r="D2411" s="6">
        <v>10115</v>
      </c>
      <c r="E2411" s="8">
        <v>0</v>
      </c>
      <c r="F2411" t="s">
        <v>8219</v>
      </c>
      <c r="G2411" t="s">
        <v>8239</v>
      </c>
      <c r="H2411" t="s">
        <v>8256</v>
      </c>
      <c r="I2411">
        <v>1485480408</v>
      </c>
      <c r="J2411">
        <v>1482888408</v>
      </c>
      <c r="K2411" t="b">
        <v>0</v>
      </c>
      <c r="L2411">
        <v>0</v>
      </c>
      <c r="M2411" t="b">
        <v>0</v>
      </c>
      <c r="N2411" t="s">
        <v>8271</v>
      </c>
      <c r="O2411" t="s">
        <v>8317</v>
      </c>
      <c r="P2411" t="s">
        <v>8319</v>
      </c>
      <c r="Q2411">
        <f t="shared" si="223"/>
        <v>0</v>
      </c>
      <c r="R2411">
        <f t="shared" si="222"/>
        <v>0</v>
      </c>
      <c r="S2411" s="12">
        <f t="shared" si="224"/>
        <v>42732.060277777782</v>
      </c>
      <c r="T2411" s="12">
        <f t="shared" si="225"/>
        <v>42762.060277777782</v>
      </c>
      <c r="U2411">
        <f t="shared" si="226"/>
        <v>2016</v>
      </c>
      <c r="V2411" s="18">
        <f t="shared" si="227"/>
        <v>30</v>
      </c>
    </row>
    <row r="2412" spans="1:22" ht="60" x14ac:dyDescent="0.25">
      <c r="A2412">
        <v>1333</v>
      </c>
      <c r="B2412" s="3" t="s">
        <v>1334</v>
      </c>
      <c r="C2412" s="3" t="s">
        <v>5443</v>
      </c>
      <c r="D2412" s="6">
        <v>2500</v>
      </c>
      <c r="E2412" s="8">
        <v>0</v>
      </c>
      <c r="F2412" t="s">
        <v>8219</v>
      </c>
      <c r="G2412" t="s">
        <v>8225</v>
      </c>
      <c r="H2412" t="s">
        <v>8247</v>
      </c>
      <c r="I2412">
        <v>1405478025</v>
      </c>
      <c r="J2412">
        <v>1402886025</v>
      </c>
      <c r="K2412" t="b">
        <v>0</v>
      </c>
      <c r="L2412">
        <v>0</v>
      </c>
      <c r="M2412" t="b">
        <v>0</v>
      </c>
      <c r="N2412" t="s">
        <v>8271</v>
      </c>
      <c r="O2412" t="s">
        <v>8317</v>
      </c>
      <c r="P2412" t="s">
        <v>8319</v>
      </c>
      <c r="Q2412">
        <f t="shared" si="223"/>
        <v>0</v>
      </c>
      <c r="R2412">
        <f t="shared" si="222"/>
        <v>0</v>
      </c>
      <c r="S2412" s="12">
        <f t="shared" si="224"/>
        <v>41806.106770833336</v>
      </c>
      <c r="T2412" s="12">
        <f t="shared" si="225"/>
        <v>41836.106770833336</v>
      </c>
      <c r="U2412">
        <f t="shared" si="226"/>
        <v>2014</v>
      </c>
      <c r="V2412" s="18">
        <f t="shared" si="227"/>
        <v>30</v>
      </c>
    </row>
    <row r="2413" spans="1:22" ht="45" x14ac:dyDescent="0.25">
      <c r="A2413">
        <v>1334</v>
      </c>
      <c r="B2413" s="3" t="s">
        <v>1335</v>
      </c>
      <c r="C2413" s="3" t="s">
        <v>5444</v>
      </c>
      <c r="D2413" s="6">
        <v>133000</v>
      </c>
      <c r="E2413" s="8">
        <v>14303</v>
      </c>
      <c r="F2413" t="s">
        <v>8219</v>
      </c>
      <c r="G2413" t="s">
        <v>8223</v>
      </c>
      <c r="H2413" t="s">
        <v>8245</v>
      </c>
      <c r="I2413">
        <v>1457721287</v>
      </c>
      <c r="J2413">
        <v>1455129287</v>
      </c>
      <c r="K2413" t="b">
        <v>0</v>
      </c>
      <c r="L2413">
        <v>276</v>
      </c>
      <c r="M2413" t="b">
        <v>0</v>
      </c>
      <c r="N2413" t="s">
        <v>8271</v>
      </c>
      <c r="O2413" t="s">
        <v>8317</v>
      </c>
      <c r="P2413" t="s">
        <v>8319</v>
      </c>
      <c r="Q2413">
        <f t="shared" si="223"/>
        <v>11</v>
      </c>
      <c r="R2413">
        <f t="shared" si="222"/>
        <v>51.82</v>
      </c>
      <c r="S2413" s="12">
        <f t="shared" si="224"/>
        <v>42410.774155092593</v>
      </c>
      <c r="T2413" s="12">
        <f t="shared" si="225"/>
        <v>42440.774155092593</v>
      </c>
      <c r="U2413">
        <f t="shared" si="226"/>
        <v>2016</v>
      </c>
      <c r="V2413" s="18">
        <f t="shared" si="227"/>
        <v>30</v>
      </c>
    </row>
    <row r="2414" spans="1:22" ht="60" x14ac:dyDescent="0.25">
      <c r="A2414">
        <v>1335</v>
      </c>
      <c r="B2414" s="3" t="s">
        <v>1336</v>
      </c>
      <c r="C2414" s="3" t="s">
        <v>5445</v>
      </c>
      <c r="D2414" s="6">
        <v>25000</v>
      </c>
      <c r="E2414" s="8">
        <v>4940</v>
      </c>
      <c r="F2414" t="s">
        <v>8219</v>
      </c>
      <c r="G2414" t="s">
        <v>8223</v>
      </c>
      <c r="H2414" t="s">
        <v>8245</v>
      </c>
      <c r="I2414">
        <v>1449354502</v>
      </c>
      <c r="J2414">
        <v>1446762502</v>
      </c>
      <c r="K2414" t="b">
        <v>0</v>
      </c>
      <c r="L2414">
        <v>16</v>
      </c>
      <c r="M2414" t="b">
        <v>0</v>
      </c>
      <c r="N2414" t="s">
        <v>8271</v>
      </c>
      <c r="O2414" t="s">
        <v>8317</v>
      </c>
      <c r="P2414" t="s">
        <v>8319</v>
      </c>
      <c r="Q2414">
        <f t="shared" si="223"/>
        <v>20</v>
      </c>
      <c r="R2414">
        <f t="shared" si="222"/>
        <v>308.75</v>
      </c>
      <c r="S2414" s="12">
        <f t="shared" si="224"/>
        <v>42313.936365740738</v>
      </c>
      <c r="T2414" s="12">
        <f t="shared" si="225"/>
        <v>42343.936365740738</v>
      </c>
      <c r="U2414">
        <f t="shared" si="226"/>
        <v>2015</v>
      </c>
      <c r="V2414" s="18">
        <f t="shared" si="227"/>
        <v>30</v>
      </c>
    </row>
    <row r="2415" spans="1:22" ht="60" x14ac:dyDescent="0.25">
      <c r="A2415">
        <v>1336</v>
      </c>
      <c r="B2415" s="3" t="s">
        <v>1337</v>
      </c>
      <c r="C2415" s="3" t="s">
        <v>5446</v>
      </c>
      <c r="D2415" s="6">
        <v>100000</v>
      </c>
      <c r="E2415" s="8">
        <v>84947</v>
      </c>
      <c r="F2415" t="s">
        <v>8219</v>
      </c>
      <c r="G2415" t="s">
        <v>8223</v>
      </c>
      <c r="H2415" t="s">
        <v>8245</v>
      </c>
      <c r="I2415">
        <v>1418849028</v>
      </c>
      <c r="J2415">
        <v>1415825028</v>
      </c>
      <c r="K2415" t="b">
        <v>0</v>
      </c>
      <c r="L2415">
        <v>224</v>
      </c>
      <c r="M2415" t="b">
        <v>0</v>
      </c>
      <c r="N2415" t="s">
        <v>8271</v>
      </c>
      <c r="O2415" t="s">
        <v>8317</v>
      </c>
      <c r="P2415" t="s">
        <v>8319</v>
      </c>
      <c r="Q2415">
        <f t="shared" si="223"/>
        <v>85</v>
      </c>
      <c r="R2415">
        <f t="shared" si="222"/>
        <v>379.23</v>
      </c>
      <c r="S2415" s="12">
        <f t="shared" si="224"/>
        <v>41955.863750000004</v>
      </c>
      <c r="T2415" s="12">
        <f t="shared" si="225"/>
        <v>41990.863750000004</v>
      </c>
      <c r="U2415">
        <f t="shared" si="226"/>
        <v>2014</v>
      </c>
      <c r="V2415" s="18">
        <f t="shared" si="227"/>
        <v>35</v>
      </c>
    </row>
    <row r="2416" spans="1:22" ht="45" x14ac:dyDescent="0.25">
      <c r="A2416">
        <v>1337</v>
      </c>
      <c r="B2416" s="3" t="s">
        <v>1338</v>
      </c>
      <c r="C2416" s="3" t="s">
        <v>5447</v>
      </c>
      <c r="D2416" s="6">
        <v>50000</v>
      </c>
      <c r="E2416" s="8">
        <v>24691</v>
      </c>
      <c r="F2416" t="s">
        <v>8219</v>
      </c>
      <c r="G2416" t="s">
        <v>8223</v>
      </c>
      <c r="H2416" t="s">
        <v>8245</v>
      </c>
      <c r="I2416">
        <v>1488549079</v>
      </c>
      <c r="J2416">
        <v>1485957079</v>
      </c>
      <c r="K2416" t="b">
        <v>0</v>
      </c>
      <c r="L2416">
        <v>140</v>
      </c>
      <c r="M2416" t="b">
        <v>0</v>
      </c>
      <c r="N2416" t="s">
        <v>8271</v>
      </c>
      <c r="O2416" t="s">
        <v>8317</v>
      </c>
      <c r="P2416" t="s">
        <v>8319</v>
      </c>
      <c r="Q2416">
        <f t="shared" si="223"/>
        <v>49</v>
      </c>
      <c r="R2416">
        <f t="shared" si="222"/>
        <v>176.36</v>
      </c>
      <c r="S2416" s="12">
        <f t="shared" si="224"/>
        <v>42767.577303240745</v>
      </c>
      <c r="T2416" s="12">
        <f t="shared" si="225"/>
        <v>42797.577303240745</v>
      </c>
      <c r="U2416">
        <f t="shared" si="226"/>
        <v>2017</v>
      </c>
      <c r="V2416" s="18">
        <f t="shared" si="227"/>
        <v>30</v>
      </c>
    </row>
    <row r="2417" spans="1:22" ht="60" x14ac:dyDescent="0.25">
      <c r="A2417">
        <v>1338</v>
      </c>
      <c r="B2417" s="3" t="s">
        <v>1339</v>
      </c>
      <c r="C2417" s="3" t="s">
        <v>5448</v>
      </c>
      <c r="D2417" s="6">
        <v>30000</v>
      </c>
      <c r="E2417" s="8">
        <v>991</v>
      </c>
      <c r="F2417" t="s">
        <v>8219</v>
      </c>
      <c r="G2417" t="s">
        <v>8223</v>
      </c>
      <c r="H2417" t="s">
        <v>8245</v>
      </c>
      <c r="I2417">
        <v>1438543033</v>
      </c>
      <c r="J2417">
        <v>1435951033</v>
      </c>
      <c r="K2417" t="b">
        <v>0</v>
      </c>
      <c r="L2417">
        <v>15</v>
      </c>
      <c r="M2417" t="b">
        <v>0</v>
      </c>
      <c r="N2417" t="s">
        <v>8271</v>
      </c>
      <c r="O2417" t="s">
        <v>8317</v>
      </c>
      <c r="P2417" t="s">
        <v>8319</v>
      </c>
      <c r="Q2417">
        <f t="shared" si="223"/>
        <v>3</v>
      </c>
      <c r="R2417">
        <f t="shared" si="222"/>
        <v>66.069999999999993</v>
      </c>
      <c r="S2417" s="12">
        <f t="shared" si="224"/>
        <v>42188.803622685184</v>
      </c>
      <c r="T2417" s="12">
        <f t="shared" si="225"/>
        <v>42218.803622685184</v>
      </c>
      <c r="U2417">
        <f t="shared" si="226"/>
        <v>2015</v>
      </c>
      <c r="V2417" s="18">
        <f t="shared" si="227"/>
        <v>30</v>
      </c>
    </row>
    <row r="2418" spans="1:22" ht="30" x14ac:dyDescent="0.25">
      <c r="A2418">
        <v>1339</v>
      </c>
      <c r="B2418" s="3" t="s">
        <v>1340</v>
      </c>
      <c r="C2418" s="3" t="s">
        <v>5449</v>
      </c>
      <c r="D2418" s="6">
        <v>50000</v>
      </c>
      <c r="E2418" s="8">
        <v>3317</v>
      </c>
      <c r="F2418" t="s">
        <v>8219</v>
      </c>
      <c r="G2418" t="s">
        <v>8223</v>
      </c>
      <c r="H2418" t="s">
        <v>8245</v>
      </c>
      <c r="I2418">
        <v>1418056315</v>
      </c>
      <c r="J2418">
        <v>1414164715</v>
      </c>
      <c r="K2418" t="b">
        <v>0</v>
      </c>
      <c r="L2418">
        <v>37</v>
      </c>
      <c r="M2418" t="b">
        <v>0</v>
      </c>
      <c r="N2418" t="s">
        <v>8271</v>
      </c>
      <c r="O2418" t="s">
        <v>8317</v>
      </c>
      <c r="P2418" t="s">
        <v>8319</v>
      </c>
      <c r="Q2418">
        <f t="shared" si="223"/>
        <v>7</v>
      </c>
      <c r="R2418">
        <f t="shared" si="222"/>
        <v>89.65</v>
      </c>
      <c r="S2418" s="12">
        <f t="shared" si="224"/>
        <v>41936.647164351853</v>
      </c>
      <c r="T2418" s="12">
        <f t="shared" si="225"/>
        <v>41981.688831018517</v>
      </c>
      <c r="U2418">
        <f t="shared" si="226"/>
        <v>2014</v>
      </c>
      <c r="V2418" s="18">
        <f t="shared" si="227"/>
        <v>45.041666666666664</v>
      </c>
    </row>
    <row r="2419" spans="1:22" ht="45" x14ac:dyDescent="0.25">
      <c r="A2419">
        <v>1340</v>
      </c>
      <c r="B2419" s="3" t="s">
        <v>1341</v>
      </c>
      <c r="C2419" s="3" t="s">
        <v>5450</v>
      </c>
      <c r="D2419" s="6">
        <v>1680</v>
      </c>
      <c r="E2419" s="8">
        <v>0</v>
      </c>
      <c r="F2419" t="s">
        <v>8219</v>
      </c>
      <c r="G2419" t="s">
        <v>8223</v>
      </c>
      <c r="H2419" t="s">
        <v>8245</v>
      </c>
      <c r="I2419">
        <v>1408112253</v>
      </c>
      <c r="J2419">
        <v>1405520253</v>
      </c>
      <c r="K2419" t="b">
        <v>0</v>
      </c>
      <c r="L2419">
        <v>0</v>
      </c>
      <c r="M2419" t="b">
        <v>0</v>
      </c>
      <c r="N2419" t="s">
        <v>8271</v>
      </c>
      <c r="O2419" t="s">
        <v>8317</v>
      </c>
      <c r="P2419" t="s">
        <v>8319</v>
      </c>
      <c r="Q2419">
        <f t="shared" si="223"/>
        <v>0</v>
      </c>
      <c r="R2419">
        <f t="shared" si="222"/>
        <v>0</v>
      </c>
      <c r="S2419" s="12">
        <f t="shared" si="224"/>
        <v>41836.595520833333</v>
      </c>
      <c r="T2419" s="12">
        <f t="shared" si="225"/>
        <v>41866.595520833333</v>
      </c>
      <c r="U2419">
        <f t="shared" si="226"/>
        <v>2014</v>
      </c>
      <c r="V2419" s="18">
        <f t="shared" si="227"/>
        <v>30</v>
      </c>
    </row>
    <row r="2420" spans="1:22" ht="60" x14ac:dyDescent="0.25">
      <c r="A2420">
        <v>1341</v>
      </c>
      <c r="B2420" s="3" t="s">
        <v>1342</v>
      </c>
      <c r="C2420" s="3" t="s">
        <v>5451</v>
      </c>
      <c r="D2420" s="6">
        <v>25000</v>
      </c>
      <c r="E2420" s="8">
        <v>17590</v>
      </c>
      <c r="F2420" t="s">
        <v>8219</v>
      </c>
      <c r="G2420" t="s">
        <v>8224</v>
      </c>
      <c r="H2420" t="s">
        <v>8246</v>
      </c>
      <c r="I2420">
        <v>1475333917</v>
      </c>
      <c r="J2420">
        <v>1472569117</v>
      </c>
      <c r="K2420" t="b">
        <v>0</v>
      </c>
      <c r="L2420">
        <v>46</v>
      </c>
      <c r="M2420" t="b">
        <v>0</v>
      </c>
      <c r="N2420" t="s">
        <v>8271</v>
      </c>
      <c r="O2420" t="s">
        <v>8317</v>
      </c>
      <c r="P2420" t="s">
        <v>8319</v>
      </c>
      <c r="Q2420">
        <f t="shared" si="223"/>
        <v>70</v>
      </c>
      <c r="R2420">
        <f t="shared" si="222"/>
        <v>382.39</v>
      </c>
      <c r="S2420" s="12">
        <f t="shared" si="224"/>
        <v>42612.624039351853</v>
      </c>
      <c r="T2420" s="12">
        <f t="shared" si="225"/>
        <v>42644.624039351853</v>
      </c>
      <c r="U2420">
        <f t="shared" si="226"/>
        <v>2016</v>
      </c>
      <c r="V2420" s="18">
        <f t="shared" si="227"/>
        <v>32</v>
      </c>
    </row>
    <row r="2421" spans="1:22" ht="60" x14ac:dyDescent="0.25">
      <c r="A2421">
        <v>1342</v>
      </c>
      <c r="B2421" s="3" t="s">
        <v>1343</v>
      </c>
      <c r="C2421" s="3" t="s">
        <v>5452</v>
      </c>
      <c r="D2421" s="6">
        <v>50000</v>
      </c>
      <c r="E2421" s="8">
        <v>100</v>
      </c>
      <c r="F2421" t="s">
        <v>8219</v>
      </c>
      <c r="G2421" t="s">
        <v>8223</v>
      </c>
      <c r="H2421" t="s">
        <v>8245</v>
      </c>
      <c r="I2421">
        <v>1437161739</v>
      </c>
      <c r="J2421">
        <v>1434569739</v>
      </c>
      <c r="K2421" t="b">
        <v>0</v>
      </c>
      <c r="L2421">
        <v>1</v>
      </c>
      <c r="M2421" t="b">
        <v>0</v>
      </c>
      <c r="N2421" t="s">
        <v>8271</v>
      </c>
      <c r="O2421" t="s">
        <v>8317</v>
      </c>
      <c r="P2421" t="s">
        <v>8319</v>
      </c>
      <c r="Q2421">
        <f t="shared" si="223"/>
        <v>0</v>
      </c>
      <c r="R2421">
        <f t="shared" si="222"/>
        <v>100</v>
      </c>
      <c r="S2421" s="12">
        <f t="shared" si="224"/>
        <v>42172.816423611104</v>
      </c>
      <c r="T2421" s="12">
        <f t="shared" si="225"/>
        <v>42202.816423611104</v>
      </c>
      <c r="U2421">
        <f t="shared" si="226"/>
        <v>2015</v>
      </c>
      <c r="V2421" s="18">
        <f t="shared" si="227"/>
        <v>30</v>
      </c>
    </row>
    <row r="2422" spans="1:22" ht="60" x14ac:dyDescent="0.25">
      <c r="A2422">
        <v>1343</v>
      </c>
      <c r="B2422" s="3" t="s">
        <v>1344</v>
      </c>
      <c r="C2422" s="3" t="s">
        <v>5453</v>
      </c>
      <c r="D2422" s="6">
        <v>50000</v>
      </c>
      <c r="E2422" s="8">
        <v>51149</v>
      </c>
      <c r="F2422" t="s">
        <v>8219</v>
      </c>
      <c r="G2422" t="s">
        <v>8223</v>
      </c>
      <c r="H2422" t="s">
        <v>8245</v>
      </c>
      <c r="I2422">
        <v>1471579140</v>
      </c>
      <c r="J2422">
        <v>1466512683</v>
      </c>
      <c r="K2422" t="b">
        <v>0</v>
      </c>
      <c r="L2422">
        <v>323</v>
      </c>
      <c r="M2422" t="b">
        <v>0</v>
      </c>
      <c r="N2422" t="s">
        <v>8271</v>
      </c>
      <c r="O2422" t="s">
        <v>8317</v>
      </c>
      <c r="P2422" t="s">
        <v>8319</v>
      </c>
      <c r="Q2422">
        <f t="shared" si="223"/>
        <v>102</v>
      </c>
      <c r="R2422">
        <f t="shared" si="222"/>
        <v>158.36000000000001</v>
      </c>
      <c r="S2422" s="12">
        <f t="shared" si="224"/>
        <v>42542.526423611111</v>
      </c>
      <c r="T2422" s="12">
        <f t="shared" si="225"/>
        <v>42601.165972222225</v>
      </c>
      <c r="U2422">
        <f t="shared" si="226"/>
        <v>2016</v>
      </c>
      <c r="V2422" s="18">
        <f t="shared" si="227"/>
        <v>58.63954861111111</v>
      </c>
    </row>
    <row r="2423" spans="1:22" ht="60" x14ac:dyDescent="0.25">
      <c r="A2423">
        <v>1901</v>
      </c>
      <c r="B2423" s="3" t="s">
        <v>1902</v>
      </c>
      <c r="C2423" s="3" t="s">
        <v>6011</v>
      </c>
      <c r="D2423" s="6">
        <v>99000</v>
      </c>
      <c r="E2423" s="8">
        <v>2670</v>
      </c>
      <c r="F2423" t="s">
        <v>8220</v>
      </c>
      <c r="G2423" t="s">
        <v>8224</v>
      </c>
      <c r="H2423" t="s">
        <v>8246</v>
      </c>
      <c r="I2423">
        <v>1432299600</v>
      </c>
      <c r="J2423">
        <v>1429707729</v>
      </c>
      <c r="K2423" t="b">
        <v>0</v>
      </c>
      <c r="L2423">
        <v>25</v>
      </c>
      <c r="M2423" t="b">
        <v>0</v>
      </c>
      <c r="N2423" t="s">
        <v>8292</v>
      </c>
      <c r="O2423" t="s">
        <v>8317</v>
      </c>
      <c r="P2423" t="s">
        <v>8346</v>
      </c>
      <c r="Q2423">
        <f t="shared" si="223"/>
        <v>3</v>
      </c>
      <c r="R2423">
        <f t="shared" si="222"/>
        <v>106.8</v>
      </c>
      <c r="S2423" s="12">
        <f t="shared" si="224"/>
        <v>42116.54315972222</v>
      </c>
      <c r="T2423" s="12">
        <f t="shared" si="225"/>
        <v>42146.541666666672</v>
      </c>
      <c r="U2423">
        <f t="shared" si="226"/>
        <v>2015</v>
      </c>
      <c r="V2423" s="18">
        <f t="shared" si="227"/>
        <v>29.998506944444443</v>
      </c>
    </row>
    <row r="2424" spans="1:22" ht="60" x14ac:dyDescent="0.25">
      <c r="A2424">
        <v>1902</v>
      </c>
      <c r="B2424" s="3" t="s">
        <v>1903</v>
      </c>
      <c r="C2424" s="3" t="s">
        <v>6012</v>
      </c>
      <c r="D2424" s="6">
        <v>1000</v>
      </c>
      <c r="E2424" s="8">
        <v>12</v>
      </c>
      <c r="F2424" t="s">
        <v>8220</v>
      </c>
      <c r="G2424" t="s">
        <v>8232</v>
      </c>
      <c r="H2424" t="s">
        <v>8248</v>
      </c>
      <c r="I2424">
        <v>1425495447</v>
      </c>
      <c r="J2424">
        <v>1422903447</v>
      </c>
      <c r="K2424" t="b">
        <v>0</v>
      </c>
      <c r="L2424">
        <v>3</v>
      </c>
      <c r="M2424" t="b">
        <v>0</v>
      </c>
      <c r="N2424" t="s">
        <v>8292</v>
      </c>
      <c r="O2424" t="s">
        <v>8317</v>
      </c>
      <c r="P2424" t="s">
        <v>8346</v>
      </c>
      <c r="Q2424">
        <f t="shared" si="223"/>
        <v>1</v>
      </c>
      <c r="R2424">
        <f t="shared" si="222"/>
        <v>4</v>
      </c>
      <c r="S2424" s="12">
        <f t="shared" si="224"/>
        <v>42037.789895833332</v>
      </c>
      <c r="T2424" s="12">
        <f t="shared" si="225"/>
        <v>42067.789895833332</v>
      </c>
      <c r="U2424">
        <f t="shared" si="226"/>
        <v>2015</v>
      </c>
      <c r="V2424" s="18">
        <f t="shared" si="227"/>
        <v>30</v>
      </c>
    </row>
    <row r="2425" spans="1:22" ht="60" x14ac:dyDescent="0.25">
      <c r="A2425">
        <v>1903</v>
      </c>
      <c r="B2425" s="3" t="s">
        <v>1904</v>
      </c>
      <c r="C2425" s="3" t="s">
        <v>6013</v>
      </c>
      <c r="D2425" s="6">
        <v>3000</v>
      </c>
      <c r="E2425" s="8">
        <v>1398</v>
      </c>
      <c r="F2425" t="s">
        <v>8220</v>
      </c>
      <c r="G2425" t="s">
        <v>8223</v>
      </c>
      <c r="H2425" t="s">
        <v>8245</v>
      </c>
      <c r="I2425">
        <v>1485541791</v>
      </c>
      <c r="J2425">
        <v>1480357791</v>
      </c>
      <c r="K2425" t="b">
        <v>0</v>
      </c>
      <c r="L2425">
        <v>41</v>
      </c>
      <c r="M2425" t="b">
        <v>0</v>
      </c>
      <c r="N2425" t="s">
        <v>8292</v>
      </c>
      <c r="O2425" t="s">
        <v>8317</v>
      </c>
      <c r="P2425" t="s">
        <v>8346</v>
      </c>
      <c r="Q2425">
        <f t="shared" si="223"/>
        <v>47</v>
      </c>
      <c r="R2425">
        <f t="shared" si="222"/>
        <v>34.1</v>
      </c>
      <c r="S2425" s="12">
        <f t="shared" si="224"/>
        <v>42702.770729166667</v>
      </c>
      <c r="T2425" s="12">
        <f t="shared" si="225"/>
        <v>42762.770729166667</v>
      </c>
      <c r="U2425">
        <f t="shared" si="226"/>
        <v>2016</v>
      </c>
      <c r="V2425" s="18">
        <f t="shared" si="227"/>
        <v>60</v>
      </c>
    </row>
    <row r="2426" spans="1:22" ht="45" x14ac:dyDescent="0.25">
      <c r="A2426">
        <v>1904</v>
      </c>
      <c r="B2426" s="3" t="s">
        <v>1905</v>
      </c>
      <c r="C2426" s="3" t="s">
        <v>6014</v>
      </c>
      <c r="D2426" s="6">
        <v>50000</v>
      </c>
      <c r="E2426" s="8">
        <v>50</v>
      </c>
      <c r="F2426" t="s">
        <v>8220</v>
      </c>
      <c r="G2426" t="s">
        <v>8223</v>
      </c>
      <c r="H2426" t="s">
        <v>8245</v>
      </c>
      <c r="I2426">
        <v>1451752021</v>
      </c>
      <c r="J2426">
        <v>1447864021</v>
      </c>
      <c r="K2426" t="b">
        <v>0</v>
      </c>
      <c r="L2426">
        <v>2</v>
      </c>
      <c r="M2426" t="b">
        <v>0</v>
      </c>
      <c r="N2426" t="s">
        <v>8292</v>
      </c>
      <c r="O2426" t="s">
        <v>8317</v>
      </c>
      <c r="P2426" t="s">
        <v>8346</v>
      </c>
      <c r="Q2426">
        <f t="shared" si="223"/>
        <v>0</v>
      </c>
      <c r="R2426">
        <f t="shared" si="222"/>
        <v>25</v>
      </c>
      <c r="S2426" s="12">
        <f t="shared" si="224"/>
        <v>42326.685428240744</v>
      </c>
      <c r="T2426" s="12">
        <f t="shared" si="225"/>
        <v>42371.685428240744</v>
      </c>
      <c r="U2426">
        <f t="shared" si="226"/>
        <v>2015</v>
      </c>
      <c r="V2426" s="18">
        <f t="shared" si="227"/>
        <v>45</v>
      </c>
    </row>
    <row r="2427" spans="1:22" ht="60" x14ac:dyDescent="0.25">
      <c r="A2427">
        <v>1905</v>
      </c>
      <c r="B2427" s="3" t="s">
        <v>1906</v>
      </c>
      <c r="C2427" s="3" t="s">
        <v>6015</v>
      </c>
      <c r="D2427" s="6">
        <v>25000</v>
      </c>
      <c r="E2427" s="8">
        <v>42</v>
      </c>
      <c r="F2427" t="s">
        <v>8220</v>
      </c>
      <c r="G2427" t="s">
        <v>8223</v>
      </c>
      <c r="H2427" t="s">
        <v>8245</v>
      </c>
      <c r="I2427">
        <v>1410127994</v>
      </c>
      <c r="J2427">
        <v>1407535994</v>
      </c>
      <c r="K2427" t="b">
        <v>0</v>
      </c>
      <c r="L2427">
        <v>4</v>
      </c>
      <c r="M2427" t="b">
        <v>0</v>
      </c>
      <c r="N2427" t="s">
        <v>8292</v>
      </c>
      <c r="O2427" t="s">
        <v>8317</v>
      </c>
      <c r="P2427" t="s">
        <v>8346</v>
      </c>
      <c r="Q2427">
        <f t="shared" si="223"/>
        <v>0</v>
      </c>
      <c r="R2427">
        <f t="shared" si="222"/>
        <v>10.5</v>
      </c>
      <c r="S2427" s="12">
        <f t="shared" si="224"/>
        <v>41859.925856481481</v>
      </c>
      <c r="T2427" s="12">
        <f t="shared" si="225"/>
        <v>41889.925856481481</v>
      </c>
      <c r="U2427">
        <f t="shared" si="226"/>
        <v>2014</v>
      </c>
      <c r="V2427" s="18">
        <f t="shared" si="227"/>
        <v>30</v>
      </c>
    </row>
    <row r="2428" spans="1:22" ht="45" x14ac:dyDescent="0.25">
      <c r="A2428">
        <v>1906</v>
      </c>
      <c r="B2428" s="3" t="s">
        <v>1907</v>
      </c>
      <c r="C2428" s="3" t="s">
        <v>6016</v>
      </c>
      <c r="D2428" s="6">
        <v>50000</v>
      </c>
      <c r="E2428" s="8">
        <v>21380</v>
      </c>
      <c r="F2428" t="s">
        <v>8220</v>
      </c>
      <c r="G2428" t="s">
        <v>8223</v>
      </c>
      <c r="H2428" t="s">
        <v>8245</v>
      </c>
      <c r="I2428">
        <v>1466697983</v>
      </c>
      <c r="J2428">
        <v>1464105983</v>
      </c>
      <c r="K2428" t="b">
        <v>0</v>
      </c>
      <c r="L2428">
        <v>99</v>
      </c>
      <c r="M2428" t="b">
        <v>0</v>
      </c>
      <c r="N2428" t="s">
        <v>8292</v>
      </c>
      <c r="O2428" t="s">
        <v>8317</v>
      </c>
      <c r="P2428" t="s">
        <v>8346</v>
      </c>
      <c r="Q2428">
        <f t="shared" si="223"/>
        <v>43</v>
      </c>
      <c r="R2428">
        <f t="shared" si="222"/>
        <v>215.96</v>
      </c>
      <c r="S2428" s="12">
        <f t="shared" si="224"/>
        <v>42514.671099537038</v>
      </c>
      <c r="T2428" s="12">
        <f t="shared" si="225"/>
        <v>42544.671099537038</v>
      </c>
      <c r="U2428">
        <f t="shared" si="226"/>
        <v>2016</v>
      </c>
      <c r="V2428" s="18">
        <f t="shared" si="227"/>
        <v>30</v>
      </c>
    </row>
    <row r="2429" spans="1:22" ht="45" x14ac:dyDescent="0.25">
      <c r="A2429">
        <v>1907</v>
      </c>
      <c r="B2429" s="3" t="s">
        <v>1908</v>
      </c>
      <c r="C2429" s="3" t="s">
        <v>6017</v>
      </c>
      <c r="D2429" s="6">
        <v>30000</v>
      </c>
      <c r="E2429" s="8">
        <v>85</v>
      </c>
      <c r="F2429" t="s">
        <v>8220</v>
      </c>
      <c r="G2429" t="s">
        <v>8223</v>
      </c>
      <c r="H2429" t="s">
        <v>8245</v>
      </c>
      <c r="I2429">
        <v>1400853925</v>
      </c>
      <c r="J2429">
        <v>1399557925</v>
      </c>
      <c r="K2429" t="b">
        <v>0</v>
      </c>
      <c r="L2429">
        <v>4</v>
      </c>
      <c r="M2429" t="b">
        <v>0</v>
      </c>
      <c r="N2429" t="s">
        <v>8292</v>
      </c>
      <c r="O2429" t="s">
        <v>8317</v>
      </c>
      <c r="P2429" t="s">
        <v>8346</v>
      </c>
      <c r="Q2429">
        <f t="shared" si="223"/>
        <v>0</v>
      </c>
      <c r="R2429">
        <f t="shared" si="222"/>
        <v>21.25</v>
      </c>
      <c r="S2429" s="12">
        <f t="shared" si="224"/>
        <v>41767.587094907409</v>
      </c>
      <c r="T2429" s="12">
        <f t="shared" si="225"/>
        <v>41782.587094907409</v>
      </c>
      <c r="U2429">
        <f t="shared" si="226"/>
        <v>2014</v>
      </c>
      <c r="V2429" s="18">
        <f t="shared" si="227"/>
        <v>15</v>
      </c>
    </row>
    <row r="2430" spans="1:22" ht="60" x14ac:dyDescent="0.25">
      <c r="A2430">
        <v>1908</v>
      </c>
      <c r="B2430" s="3" t="s">
        <v>1909</v>
      </c>
      <c r="C2430" s="3" t="s">
        <v>6018</v>
      </c>
      <c r="D2430" s="6">
        <v>25000</v>
      </c>
      <c r="E2430" s="8">
        <v>433</v>
      </c>
      <c r="F2430" t="s">
        <v>8220</v>
      </c>
      <c r="G2430" t="s">
        <v>8223</v>
      </c>
      <c r="H2430" t="s">
        <v>8245</v>
      </c>
      <c r="I2430">
        <v>1483048900</v>
      </c>
      <c r="J2430">
        <v>1480456900</v>
      </c>
      <c r="K2430" t="b">
        <v>0</v>
      </c>
      <c r="L2430">
        <v>4</v>
      </c>
      <c r="M2430" t="b">
        <v>0</v>
      </c>
      <c r="N2430" t="s">
        <v>8292</v>
      </c>
      <c r="O2430" t="s">
        <v>8317</v>
      </c>
      <c r="P2430" t="s">
        <v>8346</v>
      </c>
      <c r="Q2430">
        <f t="shared" si="223"/>
        <v>2</v>
      </c>
      <c r="R2430">
        <f t="shared" si="222"/>
        <v>108.25</v>
      </c>
      <c r="S2430" s="12">
        <f t="shared" si="224"/>
        <v>42703.917824074073</v>
      </c>
      <c r="T2430" s="12">
        <f t="shared" si="225"/>
        <v>42733.917824074073</v>
      </c>
      <c r="U2430">
        <f t="shared" si="226"/>
        <v>2016</v>
      </c>
      <c r="V2430" s="18">
        <f t="shared" si="227"/>
        <v>30</v>
      </c>
    </row>
    <row r="2431" spans="1:22" ht="60" x14ac:dyDescent="0.25">
      <c r="A2431">
        <v>1909</v>
      </c>
      <c r="B2431" s="3" t="s">
        <v>1910</v>
      </c>
      <c r="C2431" s="3" t="s">
        <v>6019</v>
      </c>
      <c r="D2431" s="6">
        <v>35000</v>
      </c>
      <c r="E2431" s="8">
        <v>4939</v>
      </c>
      <c r="F2431" t="s">
        <v>8220</v>
      </c>
      <c r="G2431" t="s">
        <v>8223</v>
      </c>
      <c r="H2431" t="s">
        <v>8245</v>
      </c>
      <c r="I2431">
        <v>1414059479</v>
      </c>
      <c r="J2431">
        <v>1411467479</v>
      </c>
      <c r="K2431" t="b">
        <v>0</v>
      </c>
      <c r="L2431">
        <v>38</v>
      </c>
      <c r="M2431" t="b">
        <v>0</v>
      </c>
      <c r="N2431" t="s">
        <v>8292</v>
      </c>
      <c r="O2431" t="s">
        <v>8317</v>
      </c>
      <c r="P2431" t="s">
        <v>8346</v>
      </c>
      <c r="Q2431">
        <f t="shared" si="223"/>
        <v>14</v>
      </c>
      <c r="R2431">
        <f t="shared" si="222"/>
        <v>129.97</v>
      </c>
      <c r="S2431" s="12">
        <f t="shared" si="224"/>
        <v>41905.429155092592</v>
      </c>
      <c r="T2431" s="12">
        <f t="shared" si="225"/>
        <v>41935.429155092592</v>
      </c>
      <c r="U2431">
        <f t="shared" si="226"/>
        <v>2014</v>
      </c>
      <c r="V2431" s="18">
        <f t="shared" si="227"/>
        <v>30</v>
      </c>
    </row>
    <row r="2432" spans="1:22" ht="45" x14ac:dyDescent="0.25">
      <c r="A2432">
        <v>1910</v>
      </c>
      <c r="B2432" s="3" t="s">
        <v>1911</v>
      </c>
      <c r="C2432" s="3" t="s">
        <v>6020</v>
      </c>
      <c r="D2432" s="6">
        <v>85000</v>
      </c>
      <c r="E2432" s="8">
        <v>33486</v>
      </c>
      <c r="F2432" t="s">
        <v>8220</v>
      </c>
      <c r="G2432" t="s">
        <v>8232</v>
      </c>
      <c r="H2432" t="s">
        <v>8248</v>
      </c>
      <c r="I2432">
        <v>1446331500</v>
      </c>
      <c r="J2432">
        <v>1442531217</v>
      </c>
      <c r="K2432" t="b">
        <v>0</v>
      </c>
      <c r="L2432">
        <v>285</v>
      </c>
      <c r="M2432" t="b">
        <v>0</v>
      </c>
      <c r="N2432" t="s">
        <v>8292</v>
      </c>
      <c r="O2432" t="s">
        <v>8317</v>
      </c>
      <c r="P2432" t="s">
        <v>8346</v>
      </c>
      <c r="Q2432">
        <f t="shared" si="223"/>
        <v>39</v>
      </c>
      <c r="R2432">
        <f t="shared" si="222"/>
        <v>117.49</v>
      </c>
      <c r="S2432" s="12">
        <f t="shared" si="224"/>
        <v>42264.963159722218</v>
      </c>
      <c r="T2432" s="12">
        <f t="shared" si="225"/>
        <v>42308.947916666672</v>
      </c>
      <c r="U2432">
        <f t="shared" si="226"/>
        <v>2015</v>
      </c>
      <c r="V2432" s="18">
        <f t="shared" si="227"/>
        <v>43.984756944444449</v>
      </c>
    </row>
    <row r="2433" spans="1:22" ht="60" x14ac:dyDescent="0.25">
      <c r="A2433">
        <v>1911</v>
      </c>
      <c r="B2433" s="3" t="s">
        <v>1912</v>
      </c>
      <c r="C2433" s="3" t="s">
        <v>6021</v>
      </c>
      <c r="D2433" s="6">
        <v>42500</v>
      </c>
      <c r="E2433" s="8">
        <v>10</v>
      </c>
      <c r="F2433" t="s">
        <v>8220</v>
      </c>
      <c r="G2433" t="s">
        <v>8227</v>
      </c>
      <c r="H2433" t="s">
        <v>8249</v>
      </c>
      <c r="I2433">
        <v>1407545334</v>
      </c>
      <c r="J2433">
        <v>1404953334</v>
      </c>
      <c r="K2433" t="b">
        <v>0</v>
      </c>
      <c r="L2433">
        <v>1</v>
      </c>
      <c r="M2433" t="b">
        <v>0</v>
      </c>
      <c r="N2433" t="s">
        <v>8292</v>
      </c>
      <c r="O2433" t="s">
        <v>8317</v>
      </c>
      <c r="P2433" t="s">
        <v>8346</v>
      </c>
      <c r="Q2433">
        <f t="shared" si="223"/>
        <v>0</v>
      </c>
      <c r="R2433">
        <f t="shared" si="222"/>
        <v>10</v>
      </c>
      <c r="S2433" s="12">
        <f t="shared" si="224"/>
        <v>41830.033958333333</v>
      </c>
      <c r="T2433" s="12">
        <f t="shared" si="225"/>
        <v>41860.033958333333</v>
      </c>
      <c r="U2433">
        <f t="shared" si="226"/>
        <v>2014</v>
      </c>
      <c r="V2433" s="18">
        <f t="shared" si="227"/>
        <v>30</v>
      </c>
    </row>
    <row r="2434" spans="1:22" ht="45" x14ac:dyDescent="0.25">
      <c r="A2434">
        <v>1912</v>
      </c>
      <c r="B2434" s="3" t="s">
        <v>1913</v>
      </c>
      <c r="C2434" s="3" t="s">
        <v>6022</v>
      </c>
      <c r="D2434" s="6">
        <v>5000</v>
      </c>
      <c r="E2434" s="8">
        <v>2965</v>
      </c>
      <c r="F2434" t="s">
        <v>8220</v>
      </c>
      <c r="G2434" t="s">
        <v>8223</v>
      </c>
      <c r="H2434" t="s">
        <v>8245</v>
      </c>
      <c r="I2434">
        <v>1433395560</v>
      </c>
      <c r="J2434">
        <v>1430803560</v>
      </c>
      <c r="K2434" t="b">
        <v>0</v>
      </c>
      <c r="L2434">
        <v>42</v>
      </c>
      <c r="M2434" t="b">
        <v>0</v>
      </c>
      <c r="N2434" t="s">
        <v>8292</v>
      </c>
      <c r="O2434" t="s">
        <v>8317</v>
      </c>
      <c r="P2434" t="s">
        <v>8346</v>
      </c>
      <c r="Q2434">
        <f t="shared" si="223"/>
        <v>59</v>
      </c>
      <c r="R2434">
        <f t="shared" ref="R2434:R2497" si="228">IFERROR(ROUND(E2434/L2434,2),0)</f>
        <v>70.599999999999994</v>
      </c>
      <c r="S2434" s="12">
        <f t="shared" si="224"/>
        <v>42129.226388888885</v>
      </c>
      <c r="T2434" s="12">
        <f t="shared" si="225"/>
        <v>42159.226388888885</v>
      </c>
      <c r="U2434">
        <f t="shared" si="226"/>
        <v>2015</v>
      </c>
      <c r="V2434" s="18">
        <f t="shared" si="227"/>
        <v>30</v>
      </c>
    </row>
    <row r="2435" spans="1:22" ht="30" x14ac:dyDescent="0.25">
      <c r="A2435">
        <v>1913</v>
      </c>
      <c r="B2435" s="3" t="s">
        <v>1914</v>
      </c>
      <c r="C2435" s="3" t="s">
        <v>6023</v>
      </c>
      <c r="D2435" s="6">
        <v>48000</v>
      </c>
      <c r="E2435" s="8">
        <v>637</v>
      </c>
      <c r="F2435" t="s">
        <v>8220</v>
      </c>
      <c r="G2435" t="s">
        <v>8224</v>
      </c>
      <c r="H2435" t="s">
        <v>8246</v>
      </c>
      <c r="I2435">
        <v>1412770578</v>
      </c>
      <c r="J2435">
        <v>1410178578</v>
      </c>
      <c r="K2435" t="b">
        <v>0</v>
      </c>
      <c r="L2435">
        <v>26</v>
      </c>
      <c r="M2435" t="b">
        <v>0</v>
      </c>
      <c r="N2435" t="s">
        <v>8292</v>
      </c>
      <c r="O2435" t="s">
        <v>8317</v>
      </c>
      <c r="P2435" t="s">
        <v>8346</v>
      </c>
      <c r="Q2435">
        <f t="shared" ref="Q2435:Q2498" si="229">ROUND(E2435/D2435*100,0)</f>
        <v>1</v>
      </c>
      <c r="R2435">
        <f t="shared" si="228"/>
        <v>24.5</v>
      </c>
      <c r="S2435" s="12">
        <f t="shared" ref="S2435:S2498" si="230">(((J2435/60)/60)/24)+DATE(1970,1,1)</f>
        <v>41890.511319444442</v>
      </c>
      <c r="T2435" s="12">
        <f t="shared" ref="T2435:T2498" si="231">(((I2435/60)/60)/24)+DATE(1970,1,1)</f>
        <v>41920.511319444442</v>
      </c>
      <c r="U2435">
        <f t="shared" ref="U2435:U2498" si="232">YEAR(S2435)</f>
        <v>2014</v>
      </c>
      <c r="V2435" s="18">
        <f t="shared" ref="V2435:V2498" si="233">(I2435-J2435)/60/60/24</f>
        <v>30</v>
      </c>
    </row>
    <row r="2436" spans="1:22" ht="60" x14ac:dyDescent="0.25">
      <c r="A2436">
        <v>1914</v>
      </c>
      <c r="B2436" s="3" t="s">
        <v>1915</v>
      </c>
      <c r="C2436" s="3" t="s">
        <v>6024</v>
      </c>
      <c r="D2436" s="6">
        <v>666</v>
      </c>
      <c r="E2436" s="8">
        <v>60</v>
      </c>
      <c r="F2436" t="s">
        <v>8220</v>
      </c>
      <c r="G2436" t="s">
        <v>8223</v>
      </c>
      <c r="H2436" t="s">
        <v>8245</v>
      </c>
      <c r="I2436">
        <v>1414814340</v>
      </c>
      <c r="J2436">
        <v>1413519073</v>
      </c>
      <c r="K2436" t="b">
        <v>0</v>
      </c>
      <c r="L2436">
        <v>2</v>
      </c>
      <c r="M2436" t="b">
        <v>0</v>
      </c>
      <c r="N2436" t="s">
        <v>8292</v>
      </c>
      <c r="O2436" t="s">
        <v>8317</v>
      </c>
      <c r="P2436" t="s">
        <v>8346</v>
      </c>
      <c r="Q2436">
        <f t="shared" si="229"/>
        <v>9</v>
      </c>
      <c r="R2436">
        <f t="shared" si="228"/>
        <v>30</v>
      </c>
      <c r="S2436" s="12">
        <f t="shared" si="230"/>
        <v>41929.174456018518</v>
      </c>
      <c r="T2436" s="12">
        <f t="shared" si="231"/>
        <v>41944.165972222225</v>
      </c>
      <c r="U2436">
        <f t="shared" si="232"/>
        <v>2014</v>
      </c>
      <c r="V2436" s="18">
        <f t="shared" si="233"/>
        <v>14.991516203703704</v>
      </c>
    </row>
    <row r="2437" spans="1:22" ht="60" x14ac:dyDescent="0.25">
      <c r="A2437">
        <v>1915</v>
      </c>
      <c r="B2437" s="3" t="s">
        <v>1916</v>
      </c>
      <c r="C2437" s="3" t="s">
        <v>6025</v>
      </c>
      <c r="D2437" s="6">
        <v>500</v>
      </c>
      <c r="E2437" s="8">
        <v>8</v>
      </c>
      <c r="F2437" t="s">
        <v>8220</v>
      </c>
      <c r="G2437" t="s">
        <v>8223</v>
      </c>
      <c r="H2437" t="s">
        <v>8245</v>
      </c>
      <c r="I2437">
        <v>1409620222</v>
      </c>
      <c r="J2437">
        <v>1407892222</v>
      </c>
      <c r="K2437" t="b">
        <v>0</v>
      </c>
      <c r="L2437">
        <v>4</v>
      </c>
      <c r="M2437" t="b">
        <v>0</v>
      </c>
      <c r="N2437" t="s">
        <v>8292</v>
      </c>
      <c r="O2437" t="s">
        <v>8317</v>
      </c>
      <c r="P2437" t="s">
        <v>8346</v>
      </c>
      <c r="Q2437">
        <f t="shared" si="229"/>
        <v>2</v>
      </c>
      <c r="R2437">
        <f t="shared" si="228"/>
        <v>2</v>
      </c>
      <c r="S2437" s="12">
        <f t="shared" si="230"/>
        <v>41864.04886574074</v>
      </c>
      <c r="T2437" s="12">
        <f t="shared" si="231"/>
        <v>41884.04886574074</v>
      </c>
      <c r="U2437">
        <f t="shared" si="232"/>
        <v>2014</v>
      </c>
      <c r="V2437" s="18">
        <f t="shared" si="233"/>
        <v>20</v>
      </c>
    </row>
    <row r="2438" spans="1:22" ht="30" x14ac:dyDescent="0.25">
      <c r="A2438">
        <v>1916</v>
      </c>
      <c r="B2438" s="3" t="s">
        <v>1917</v>
      </c>
      <c r="C2438" s="3" t="s">
        <v>6026</v>
      </c>
      <c r="D2438" s="6">
        <v>20000</v>
      </c>
      <c r="E2438" s="8">
        <v>102</v>
      </c>
      <c r="F2438" t="s">
        <v>8220</v>
      </c>
      <c r="G2438" t="s">
        <v>8223</v>
      </c>
      <c r="H2438" t="s">
        <v>8245</v>
      </c>
      <c r="I2438">
        <v>1478542375</v>
      </c>
      <c r="J2438">
        <v>1476378775</v>
      </c>
      <c r="K2438" t="b">
        <v>0</v>
      </c>
      <c r="L2438">
        <v>6</v>
      </c>
      <c r="M2438" t="b">
        <v>0</v>
      </c>
      <c r="N2438" t="s">
        <v>8292</v>
      </c>
      <c r="O2438" t="s">
        <v>8317</v>
      </c>
      <c r="P2438" t="s">
        <v>8346</v>
      </c>
      <c r="Q2438">
        <f t="shared" si="229"/>
        <v>1</v>
      </c>
      <c r="R2438">
        <f t="shared" si="228"/>
        <v>17</v>
      </c>
      <c r="S2438" s="12">
        <f t="shared" si="230"/>
        <v>42656.717303240745</v>
      </c>
      <c r="T2438" s="12">
        <f t="shared" si="231"/>
        <v>42681.758969907409</v>
      </c>
      <c r="U2438">
        <f t="shared" si="232"/>
        <v>2016</v>
      </c>
      <c r="V2438" s="18">
        <f t="shared" si="233"/>
        <v>25.041666666666668</v>
      </c>
    </row>
    <row r="2439" spans="1:22" ht="30" x14ac:dyDescent="0.25">
      <c r="A2439">
        <v>1917</v>
      </c>
      <c r="B2439" s="3" t="s">
        <v>1918</v>
      </c>
      <c r="C2439" s="3" t="s">
        <v>6027</v>
      </c>
      <c r="D2439" s="6">
        <v>390000</v>
      </c>
      <c r="E2439" s="8">
        <v>205025</v>
      </c>
      <c r="F2439" t="s">
        <v>8220</v>
      </c>
      <c r="G2439" t="s">
        <v>8230</v>
      </c>
      <c r="H2439" t="s">
        <v>8251</v>
      </c>
      <c r="I2439">
        <v>1486708133</v>
      </c>
      <c r="J2439">
        <v>1484116133</v>
      </c>
      <c r="K2439" t="b">
        <v>0</v>
      </c>
      <c r="L2439">
        <v>70</v>
      </c>
      <c r="M2439" t="b">
        <v>0</v>
      </c>
      <c r="N2439" t="s">
        <v>8292</v>
      </c>
      <c r="O2439" t="s">
        <v>8317</v>
      </c>
      <c r="P2439" t="s">
        <v>8346</v>
      </c>
      <c r="Q2439">
        <f t="shared" si="229"/>
        <v>53</v>
      </c>
      <c r="R2439">
        <f t="shared" si="228"/>
        <v>2928.93</v>
      </c>
      <c r="S2439" s="12">
        <f t="shared" si="230"/>
        <v>42746.270057870366</v>
      </c>
      <c r="T2439" s="12">
        <f t="shared" si="231"/>
        <v>42776.270057870366</v>
      </c>
      <c r="U2439">
        <f t="shared" si="232"/>
        <v>2017</v>
      </c>
      <c r="V2439" s="18">
        <f t="shared" si="233"/>
        <v>30</v>
      </c>
    </row>
    <row r="2440" spans="1:22" ht="45" x14ac:dyDescent="0.25">
      <c r="A2440">
        <v>1918</v>
      </c>
      <c r="B2440" s="3" t="s">
        <v>1919</v>
      </c>
      <c r="C2440" s="3" t="s">
        <v>6028</v>
      </c>
      <c r="D2440" s="6">
        <v>25000</v>
      </c>
      <c r="E2440" s="8">
        <v>260</v>
      </c>
      <c r="F2440" t="s">
        <v>8220</v>
      </c>
      <c r="G2440" t="s">
        <v>8223</v>
      </c>
      <c r="H2440" t="s">
        <v>8245</v>
      </c>
      <c r="I2440">
        <v>1407869851</v>
      </c>
      <c r="J2440">
        <v>1404845851</v>
      </c>
      <c r="K2440" t="b">
        <v>0</v>
      </c>
      <c r="L2440">
        <v>9</v>
      </c>
      <c r="M2440" t="b">
        <v>0</v>
      </c>
      <c r="N2440" t="s">
        <v>8292</v>
      </c>
      <c r="O2440" t="s">
        <v>8317</v>
      </c>
      <c r="P2440" t="s">
        <v>8346</v>
      </c>
      <c r="Q2440">
        <f t="shared" si="229"/>
        <v>1</v>
      </c>
      <c r="R2440">
        <f t="shared" si="228"/>
        <v>28.89</v>
      </c>
      <c r="S2440" s="12">
        <f t="shared" si="230"/>
        <v>41828.789942129632</v>
      </c>
      <c r="T2440" s="12">
        <f t="shared" si="231"/>
        <v>41863.789942129632</v>
      </c>
      <c r="U2440">
        <f t="shared" si="232"/>
        <v>2014</v>
      </c>
      <c r="V2440" s="18">
        <f t="shared" si="233"/>
        <v>35</v>
      </c>
    </row>
    <row r="2441" spans="1:22" ht="60" x14ac:dyDescent="0.25">
      <c r="A2441">
        <v>1919</v>
      </c>
      <c r="B2441" s="3" t="s">
        <v>1920</v>
      </c>
      <c r="C2441" s="3" t="s">
        <v>6029</v>
      </c>
      <c r="D2441" s="6">
        <v>500</v>
      </c>
      <c r="E2441" s="8">
        <v>237</v>
      </c>
      <c r="F2441" t="s">
        <v>8220</v>
      </c>
      <c r="G2441" t="s">
        <v>8223</v>
      </c>
      <c r="H2441" t="s">
        <v>8245</v>
      </c>
      <c r="I2441">
        <v>1432069249</v>
      </c>
      <c r="J2441">
        <v>1429477249</v>
      </c>
      <c r="K2441" t="b">
        <v>0</v>
      </c>
      <c r="L2441">
        <v>8</v>
      </c>
      <c r="M2441" t="b">
        <v>0</v>
      </c>
      <c r="N2441" t="s">
        <v>8292</v>
      </c>
      <c r="O2441" t="s">
        <v>8317</v>
      </c>
      <c r="P2441" t="s">
        <v>8346</v>
      </c>
      <c r="Q2441">
        <f t="shared" si="229"/>
        <v>47</v>
      </c>
      <c r="R2441">
        <f t="shared" si="228"/>
        <v>29.63</v>
      </c>
      <c r="S2441" s="12">
        <f t="shared" si="230"/>
        <v>42113.875567129624</v>
      </c>
      <c r="T2441" s="12">
        <f t="shared" si="231"/>
        <v>42143.875567129624</v>
      </c>
      <c r="U2441">
        <f t="shared" si="232"/>
        <v>2015</v>
      </c>
      <c r="V2441" s="18">
        <f t="shared" si="233"/>
        <v>30</v>
      </c>
    </row>
    <row r="2442" spans="1:22" ht="45" x14ac:dyDescent="0.25">
      <c r="A2442">
        <v>1920</v>
      </c>
      <c r="B2442" s="3" t="s">
        <v>1921</v>
      </c>
      <c r="C2442" s="3" t="s">
        <v>6030</v>
      </c>
      <c r="D2442" s="6">
        <v>10000</v>
      </c>
      <c r="E2442" s="8">
        <v>4303</v>
      </c>
      <c r="F2442" t="s">
        <v>8220</v>
      </c>
      <c r="G2442" t="s">
        <v>8224</v>
      </c>
      <c r="H2442" t="s">
        <v>8246</v>
      </c>
      <c r="I2442">
        <v>1445468400</v>
      </c>
      <c r="J2442">
        <v>1443042061</v>
      </c>
      <c r="K2442" t="b">
        <v>0</v>
      </c>
      <c r="L2442">
        <v>105</v>
      </c>
      <c r="M2442" t="b">
        <v>0</v>
      </c>
      <c r="N2442" t="s">
        <v>8292</v>
      </c>
      <c r="O2442" t="s">
        <v>8317</v>
      </c>
      <c r="P2442" t="s">
        <v>8346</v>
      </c>
      <c r="Q2442">
        <f t="shared" si="229"/>
        <v>43</v>
      </c>
      <c r="R2442">
        <f t="shared" si="228"/>
        <v>40.98</v>
      </c>
      <c r="S2442" s="12">
        <f t="shared" si="230"/>
        <v>42270.875706018516</v>
      </c>
      <c r="T2442" s="12">
        <f t="shared" si="231"/>
        <v>42298.958333333328</v>
      </c>
      <c r="U2442">
        <f t="shared" si="232"/>
        <v>2015</v>
      </c>
      <c r="V2442" s="18">
        <f t="shared" si="233"/>
        <v>28.082627314814815</v>
      </c>
    </row>
    <row r="2443" spans="1:22" ht="60" x14ac:dyDescent="0.25">
      <c r="A2443">
        <v>1941</v>
      </c>
      <c r="B2443" s="3" t="s">
        <v>1942</v>
      </c>
      <c r="C2443" s="3" t="s">
        <v>6051</v>
      </c>
      <c r="D2443" s="6">
        <v>250000</v>
      </c>
      <c r="E2443" s="8">
        <v>315295.89</v>
      </c>
      <c r="F2443" t="s">
        <v>8218</v>
      </c>
      <c r="G2443" t="s">
        <v>8223</v>
      </c>
      <c r="H2443" t="s">
        <v>8245</v>
      </c>
      <c r="I2443">
        <v>1400137131</v>
      </c>
      <c r="J2443">
        <v>1397545131</v>
      </c>
      <c r="K2443" t="b">
        <v>1</v>
      </c>
      <c r="L2443">
        <v>4883</v>
      </c>
      <c r="M2443" t="b">
        <v>1</v>
      </c>
      <c r="N2443" t="s">
        <v>8293</v>
      </c>
      <c r="O2443" t="s">
        <v>8317</v>
      </c>
      <c r="P2443" t="s">
        <v>8347</v>
      </c>
      <c r="Q2443">
        <f t="shared" si="229"/>
        <v>126</v>
      </c>
      <c r="R2443">
        <f t="shared" si="228"/>
        <v>64.569999999999993</v>
      </c>
      <c r="S2443" s="12">
        <f t="shared" si="230"/>
        <v>41744.290868055556</v>
      </c>
      <c r="T2443" s="12">
        <f t="shared" si="231"/>
        <v>41774.290868055556</v>
      </c>
      <c r="U2443">
        <f t="shared" si="232"/>
        <v>2014</v>
      </c>
      <c r="V2443" s="18">
        <f t="shared" si="233"/>
        <v>30</v>
      </c>
    </row>
    <row r="2444" spans="1:22" ht="60" x14ac:dyDescent="0.25">
      <c r="A2444">
        <v>1942</v>
      </c>
      <c r="B2444" s="3" t="s">
        <v>1943</v>
      </c>
      <c r="C2444" s="3" t="s">
        <v>6052</v>
      </c>
      <c r="D2444" s="6">
        <v>6000</v>
      </c>
      <c r="E2444" s="8">
        <v>8306.42</v>
      </c>
      <c r="F2444" t="s">
        <v>8218</v>
      </c>
      <c r="G2444" t="s">
        <v>8223</v>
      </c>
      <c r="H2444" t="s">
        <v>8245</v>
      </c>
      <c r="I2444">
        <v>1309809140</v>
      </c>
      <c r="J2444">
        <v>1302033140</v>
      </c>
      <c r="K2444" t="b">
        <v>1</v>
      </c>
      <c r="L2444">
        <v>95</v>
      </c>
      <c r="M2444" t="b">
        <v>1</v>
      </c>
      <c r="N2444" t="s">
        <v>8293</v>
      </c>
      <c r="O2444" t="s">
        <v>8317</v>
      </c>
      <c r="P2444" t="s">
        <v>8347</v>
      </c>
      <c r="Q2444">
        <f t="shared" si="229"/>
        <v>138</v>
      </c>
      <c r="R2444">
        <f t="shared" si="228"/>
        <v>87.44</v>
      </c>
      <c r="S2444" s="12">
        <f t="shared" si="230"/>
        <v>40638.828009259261</v>
      </c>
      <c r="T2444" s="12">
        <f t="shared" si="231"/>
        <v>40728.828009259261</v>
      </c>
      <c r="U2444">
        <f t="shared" si="232"/>
        <v>2011</v>
      </c>
      <c r="V2444" s="18">
        <f t="shared" si="233"/>
        <v>90</v>
      </c>
    </row>
    <row r="2445" spans="1:22" ht="45" x14ac:dyDescent="0.25">
      <c r="A2445">
        <v>1943</v>
      </c>
      <c r="B2445" s="3" t="s">
        <v>1944</v>
      </c>
      <c r="C2445" s="3" t="s">
        <v>6053</v>
      </c>
      <c r="D2445" s="6">
        <v>10000</v>
      </c>
      <c r="E2445" s="8">
        <v>170525</v>
      </c>
      <c r="F2445" t="s">
        <v>8218</v>
      </c>
      <c r="G2445" t="s">
        <v>8223</v>
      </c>
      <c r="H2445" t="s">
        <v>8245</v>
      </c>
      <c r="I2445">
        <v>1470896916</v>
      </c>
      <c r="J2445">
        <v>1467008916</v>
      </c>
      <c r="K2445" t="b">
        <v>1</v>
      </c>
      <c r="L2445">
        <v>2478</v>
      </c>
      <c r="M2445" t="b">
        <v>1</v>
      </c>
      <c r="N2445" t="s">
        <v>8293</v>
      </c>
      <c r="O2445" t="s">
        <v>8317</v>
      </c>
      <c r="P2445" t="s">
        <v>8347</v>
      </c>
      <c r="Q2445">
        <f t="shared" si="229"/>
        <v>1705</v>
      </c>
      <c r="R2445">
        <f t="shared" si="228"/>
        <v>68.819999999999993</v>
      </c>
      <c r="S2445" s="12">
        <f t="shared" si="230"/>
        <v>42548.269861111112</v>
      </c>
      <c r="T2445" s="12">
        <f t="shared" si="231"/>
        <v>42593.269861111112</v>
      </c>
      <c r="U2445">
        <f t="shared" si="232"/>
        <v>2016</v>
      </c>
      <c r="V2445" s="18">
        <f t="shared" si="233"/>
        <v>45</v>
      </c>
    </row>
    <row r="2446" spans="1:22" ht="60" x14ac:dyDescent="0.25">
      <c r="A2446">
        <v>1944</v>
      </c>
      <c r="B2446" s="3" t="s">
        <v>1945</v>
      </c>
      <c r="C2446" s="3" t="s">
        <v>6054</v>
      </c>
      <c r="D2446" s="6">
        <v>40000</v>
      </c>
      <c r="E2446" s="8">
        <v>315222.2</v>
      </c>
      <c r="F2446" t="s">
        <v>8218</v>
      </c>
      <c r="G2446" t="s">
        <v>8223</v>
      </c>
      <c r="H2446" t="s">
        <v>8245</v>
      </c>
      <c r="I2446">
        <v>1398952890</v>
      </c>
      <c r="J2446">
        <v>1396360890</v>
      </c>
      <c r="K2446" t="b">
        <v>1</v>
      </c>
      <c r="L2446">
        <v>1789</v>
      </c>
      <c r="M2446" t="b">
        <v>1</v>
      </c>
      <c r="N2446" t="s">
        <v>8293</v>
      </c>
      <c r="O2446" t="s">
        <v>8317</v>
      </c>
      <c r="P2446" t="s">
        <v>8347</v>
      </c>
      <c r="Q2446">
        <f t="shared" si="229"/>
        <v>788</v>
      </c>
      <c r="R2446">
        <f t="shared" si="228"/>
        <v>176.2</v>
      </c>
      <c r="S2446" s="12">
        <f t="shared" si="230"/>
        <v>41730.584374999999</v>
      </c>
      <c r="T2446" s="12">
        <f t="shared" si="231"/>
        <v>41760.584374999999</v>
      </c>
      <c r="U2446">
        <f t="shared" si="232"/>
        <v>2014</v>
      </c>
      <c r="V2446" s="18">
        <f t="shared" si="233"/>
        <v>30</v>
      </c>
    </row>
    <row r="2447" spans="1:22" ht="45" x14ac:dyDescent="0.25">
      <c r="A2447">
        <v>1945</v>
      </c>
      <c r="B2447" s="3" t="s">
        <v>1946</v>
      </c>
      <c r="C2447" s="3" t="s">
        <v>6055</v>
      </c>
      <c r="D2447" s="6">
        <v>100000</v>
      </c>
      <c r="E2447" s="8">
        <v>348018</v>
      </c>
      <c r="F2447" t="s">
        <v>8218</v>
      </c>
      <c r="G2447" t="s">
        <v>8226</v>
      </c>
      <c r="H2447" t="s">
        <v>8248</v>
      </c>
      <c r="I2447">
        <v>1436680958</v>
      </c>
      <c r="J2447">
        <v>1433224958</v>
      </c>
      <c r="K2447" t="b">
        <v>1</v>
      </c>
      <c r="L2447">
        <v>680</v>
      </c>
      <c r="M2447" t="b">
        <v>1</v>
      </c>
      <c r="N2447" t="s">
        <v>8293</v>
      </c>
      <c r="O2447" t="s">
        <v>8317</v>
      </c>
      <c r="P2447" t="s">
        <v>8347</v>
      </c>
      <c r="Q2447">
        <f t="shared" si="229"/>
        <v>348</v>
      </c>
      <c r="R2447">
        <f t="shared" si="228"/>
        <v>511.79</v>
      </c>
      <c r="S2447" s="12">
        <f t="shared" si="230"/>
        <v>42157.251828703709</v>
      </c>
      <c r="T2447" s="12">
        <f t="shared" si="231"/>
        <v>42197.251828703709</v>
      </c>
      <c r="U2447">
        <f t="shared" si="232"/>
        <v>2015</v>
      </c>
      <c r="V2447" s="18">
        <f t="shared" si="233"/>
        <v>40</v>
      </c>
    </row>
    <row r="2448" spans="1:22" ht="60" x14ac:dyDescent="0.25">
      <c r="A2448">
        <v>1946</v>
      </c>
      <c r="B2448" s="3" t="s">
        <v>1947</v>
      </c>
      <c r="C2448" s="3" t="s">
        <v>6056</v>
      </c>
      <c r="D2448" s="6">
        <v>7500</v>
      </c>
      <c r="E2448" s="8">
        <v>11231</v>
      </c>
      <c r="F2448" t="s">
        <v>8218</v>
      </c>
      <c r="G2448" t="s">
        <v>8223</v>
      </c>
      <c r="H2448" t="s">
        <v>8245</v>
      </c>
      <c r="I2448">
        <v>1397961361</v>
      </c>
      <c r="J2448">
        <v>1392780961</v>
      </c>
      <c r="K2448" t="b">
        <v>1</v>
      </c>
      <c r="L2448">
        <v>70</v>
      </c>
      <c r="M2448" t="b">
        <v>1</v>
      </c>
      <c r="N2448" t="s">
        <v>8293</v>
      </c>
      <c r="O2448" t="s">
        <v>8317</v>
      </c>
      <c r="P2448" t="s">
        <v>8347</v>
      </c>
      <c r="Q2448">
        <f t="shared" si="229"/>
        <v>150</v>
      </c>
      <c r="R2448">
        <f t="shared" si="228"/>
        <v>160.44</v>
      </c>
      <c r="S2448" s="12">
        <f t="shared" si="230"/>
        <v>41689.150011574071</v>
      </c>
      <c r="T2448" s="12">
        <f t="shared" si="231"/>
        <v>41749.108344907407</v>
      </c>
      <c r="U2448">
        <f t="shared" si="232"/>
        <v>2014</v>
      </c>
      <c r="V2448" s="18">
        <f t="shared" si="233"/>
        <v>59.958333333333336</v>
      </c>
    </row>
    <row r="2449" spans="1:22" ht="60" x14ac:dyDescent="0.25">
      <c r="A2449">
        <v>1947</v>
      </c>
      <c r="B2449" s="3" t="s">
        <v>1948</v>
      </c>
      <c r="C2449" s="3" t="s">
        <v>6057</v>
      </c>
      <c r="D2449" s="6">
        <v>800</v>
      </c>
      <c r="E2449" s="8">
        <v>805.07</v>
      </c>
      <c r="F2449" t="s">
        <v>8218</v>
      </c>
      <c r="G2449" t="s">
        <v>8223</v>
      </c>
      <c r="H2449" t="s">
        <v>8245</v>
      </c>
      <c r="I2449">
        <v>1258955940</v>
      </c>
      <c r="J2449">
        <v>1255730520</v>
      </c>
      <c r="K2449" t="b">
        <v>1</v>
      </c>
      <c r="L2449">
        <v>23</v>
      </c>
      <c r="M2449" t="b">
        <v>1</v>
      </c>
      <c r="N2449" t="s">
        <v>8293</v>
      </c>
      <c r="O2449" t="s">
        <v>8317</v>
      </c>
      <c r="P2449" t="s">
        <v>8347</v>
      </c>
      <c r="Q2449">
        <f t="shared" si="229"/>
        <v>101</v>
      </c>
      <c r="R2449">
        <f t="shared" si="228"/>
        <v>35</v>
      </c>
      <c r="S2449" s="12">
        <f t="shared" si="230"/>
        <v>40102.918055555558</v>
      </c>
      <c r="T2449" s="12">
        <f t="shared" si="231"/>
        <v>40140.249305555553</v>
      </c>
      <c r="U2449">
        <f t="shared" si="232"/>
        <v>2009</v>
      </c>
      <c r="V2449" s="18">
        <f t="shared" si="233"/>
        <v>37.331250000000004</v>
      </c>
    </row>
    <row r="2450" spans="1:22" ht="30" x14ac:dyDescent="0.25">
      <c r="A2450">
        <v>1948</v>
      </c>
      <c r="B2450" s="3" t="s">
        <v>1949</v>
      </c>
      <c r="C2450" s="3" t="s">
        <v>6058</v>
      </c>
      <c r="D2450" s="6">
        <v>100000</v>
      </c>
      <c r="E2450" s="8">
        <v>800211</v>
      </c>
      <c r="F2450" t="s">
        <v>8218</v>
      </c>
      <c r="G2450" t="s">
        <v>8223</v>
      </c>
      <c r="H2450" t="s">
        <v>8245</v>
      </c>
      <c r="I2450">
        <v>1465232520</v>
      </c>
      <c r="J2450">
        <v>1460557809</v>
      </c>
      <c r="K2450" t="b">
        <v>1</v>
      </c>
      <c r="L2450">
        <v>4245</v>
      </c>
      <c r="M2450" t="b">
        <v>1</v>
      </c>
      <c r="N2450" t="s">
        <v>8293</v>
      </c>
      <c r="O2450" t="s">
        <v>8317</v>
      </c>
      <c r="P2450" t="s">
        <v>8347</v>
      </c>
      <c r="Q2450">
        <f t="shared" si="229"/>
        <v>800</v>
      </c>
      <c r="R2450">
        <f t="shared" si="228"/>
        <v>188.51</v>
      </c>
      <c r="S2450" s="12">
        <f t="shared" si="230"/>
        <v>42473.604270833333</v>
      </c>
      <c r="T2450" s="12">
        <f t="shared" si="231"/>
        <v>42527.709722222222</v>
      </c>
      <c r="U2450">
        <f t="shared" si="232"/>
        <v>2016</v>
      </c>
      <c r="V2450" s="18">
        <f t="shared" si="233"/>
        <v>54.105451388888895</v>
      </c>
    </row>
    <row r="2451" spans="1:22" ht="45" x14ac:dyDescent="0.25">
      <c r="A2451">
        <v>1949</v>
      </c>
      <c r="B2451" s="3" t="s">
        <v>1950</v>
      </c>
      <c r="C2451" s="3" t="s">
        <v>6059</v>
      </c>
      <c r="D2451" s="6">
        <v>50000</v>
      </c>
      <c r="E2451" s="8">
        <v>53001.3</v>
      </c>
      <c r="F2451" t="s">
        <v>8218</v>
      </c>
      <c r="G2451" t="s">
        <v>8224</v>
      </c>
      <c r="H2451" t="s">
        <v>8246</v>
      </c>
      <c r="I2451">
        <v>1404986951</v>
      </c>
      <c r="J2451">
        <v>1402394951</v>
      </c>
      <c r="K2451" t="b">
        <v>1</v>
      </c>
      <c r="L2451">
        <v>943</v>
      </c>
      <c r="M2451" t="b">
        <v>1</v>
      </c>
      <c r="N2451" t="s">
        <v>8293</v>
      </c>
      <c r="O2451" t="s">
        <v>8317</v>
      </c>
      <c r="P2451" t="s">
        <v>8347</v>
      </c>
      <c r="Q2451">
        <f t="shared" si="229"/>
        <v>106</v>
      </c>
      <c r="R2451">
        <f t="shared" si="228"/>
        <v>56.2</v>
      </c>
      <c r="S2451" s="12">
        <f t="shared" si="230"/>
        <v>41800.423043981478</v>
      </c>
      <c r="T2451" s="12">
        <f t="shared" si="231"/>
        <v>41830.423043981478</v>
      </c>
      <c r="U2451">
        <f t="shared" si="232"/>
        <v>2014</v>
      </c>
      <c r="V2451" s="18">
        <f t="shared" si="233"/>
        <v>30</v>
      </c>
    </row>
    <row r="2452" spans="1:22" ht="45" x14ac:dyDescent="0.25">
      <c r="A2452">
        <v>1950</v>
      </c>
      <c r="B2452" s="3" t="s">
        <v>1951</v>
      </c>
      <c r="C2452" s="3" t="s">
        <v>6060</v>
      </c>
      <c r="D2452" s="6">
        <v>48000</v>
      </c>
      <c r="E2452" s="8">
        <v>96248.960000000006</v>
      </c>
      <c r="F2452" t="s">
        <v>8218</v>
      </c>
      <c r="G2452" t="s">
        <v>8223</v>
      </c>
      <c r="H2452" t="s">
        <v>8245</v>
      </c>
      <c r="I2452">
        <v>1303446073</v>
      </c>
      <c r="J2452">
        <v>1300767673</v>
      </c>
      <c r="K2452" t="b">
        <v>1</v>
      </c>
      <c r="L2452">
        <v>1876</v>
      </c>
      <c r="M2452" t="b">
        <v>1</v>
      </c>
      <c r="N2452" t="s">
        <v>8293</v>
      </c>
      <c r="O2452" t="s">
        <v>8317</v>
      </c>
      <c r="P2452" t="s">
        <v>8347</v>
      </c>
      <c r="Q2452">
        <f t="shared" si="229"/>
        <v>201</v>
      </c>
      <c r="R2452">
        <f t="shared" si="228"/>
        <v>51.31</v>
      </c>
      <c r="S2452" s="12">
        <f t="shared" si="230"/>
        <v>40624.181400462963</v>
      </c>
      <c r="T2452" s="12">
        <f t="shared" si="231"/>
        <v>40655.181400462963</v>
      </c>
      <c r="U2452">
        <f t="shared" si="232"/>
        <v>2011</v>
      </c>
      <c r="V2452" s="18">
        <f t="shared" si="233"/>
        <v>31</v>
      </c>
    </row>
    <row r="2453" spans="1:22" ht="60" x14ac:dyDescent="0.25">
      <c r="A2453">
        <v>1951</v>
      </c>
      <c r="B2453" s="3" t="s">
        <v>1952</v>
      </c>
      <c r="C2453" s="3" t="s">
        <v>6061</v>
      </c>
      <c r="D2453" s="6">
        <v>50000</v>
      </c>
      <c r="E2453" s="8">
        <v>106222</v>
      </c>
      <c r="F2453" t="s">
        <v>8218</v>
      </c>
      <c r="G2453" t="s">
        <v>8223</v>
      </c>
      <c r="H2453" t="s">
        <v>8245</v>
      </c>
      <c r="I2453">
        <v>1478516737</v>
      </c>
      <c r="J2453">
        <v>1475921137</v>
      </c>
      <c r="K2453" t="b">
        <v>1</v>
      </c>
      <c r="L2453">
        <v>834</v>
      </c>
      <c r="M2453" t="b">
        <v>1</v>
      </c>
      <c r="N2453" t="s">
        <v>8293</v>
      </c>
      <c r="O2453" t="s">
        <v>8317</v>
      </c>
      <c r="P2453" t="s">
        <v>8347</v>
      </c>
      <c r="Q2453">
        <f t="shared" si="229"/>
        <v>212</v>
      </c>
      <c r="R2453">
        <f t="shared" si="228"/>
        <v>127.36</v>
      </c>
      <c r="S2453" s="12">
        <f t="shared" si="230"/>
        <v>42651.420567129629</v>
      </c>
      <c r="T2453" s="12">
        <f t="shared" si="231"/>
        <v>42681.462233796294</v>
      </c>
      <c r="U2453">
        <f t="shared" si="232"/>
        <v>2016</v>
      </c>
      <c r="V2453" s="18">
        <f t="shared" si="233"/>
        <v>30.041666666666668</v>
      </c>
    </row>
    <row r="2454" spans="1:22" ht="60" x14ac:dyDescent="0.25">
      <c r="A2454">
        <v>1952</v>
      </c>
      <c r="B2454" s="3" t="s">
        <v>1953</v>
      </c>
      <c r="C2454" s="3" t="s">
        <v>6062</v>
      </c>
      <c r="D2454" s="6">
        <v>35000</v>
      </c>
      <c r="E2454" s="8">
        <v>69465.33</v>
      </c>
      <c r="F2454" t="s">
        <v>8218</v>
      </c>
      <c r="G2454" t="s">
        <v>8228</v>
      </c>
      <c r="H2454" t="s">
        <v>8250</v>
      </c>
      <c r="I2454">
        <v>1381934015</v>
      </c>
      <c r="J2454">
        <v>1378737215</v>
      </c>
      <c r="K2454" t="b">
        <v>1</v>
      </c>
      <c r="L2454">
        <v>682</v>
      </c>
      <c r="M2454" t="b">
        <v>1</v>
      </c>
      <c r="N2454" t="s">
        <v>8293</v>
      </c>
      <c r="O2454" t="s">
        <v>8317</v>
      </c>
      <c r="P2454" t="s">
        <v>8347</v>
      </c>
      <c r="Q2454">
        <f t="shared" si="229"/>
        <v>198</v>
      </c>
      <c r="R2454">
        <f t="shared" si="228"/>
        <v>101.86</v>
      </c>
      <c r="S2454" s="12">
        <f t="shared" si="230"/>
        <v>41526.60665509259</v>
      </c>
      <c r="T2454" s="12">
        <f t="shared" si="231"/>
        <v>41563.60665509259</v>
      </c>
      <c r="U2454">
        <f t="shared" si="232"/>
        <v>2013</v>
      </c>
      <c r="V2454" s="18">
        <f t="shared" si="233"/>
        <v>37</v>
      </c>
    </row>
    <row r="2455" spans="1:22" ht="45" x14ac:dyDescent="0.25">
      <c r="A2455">
        <v>1953</v>
      </c>
      <c r="B2455" s="3" t="s">
        <v>1954</v>
      </c>
      <c r="C2455" s="3" t="s">
        <v>6063</v>
      </c>
      <c r="D2455" s="6">
        <v>15000</v>
      </c>
      <c r="E2455" s="8">
        <v>33892</v>
      </c>
      <c r="F2455" t="s">
        <v>8218</v>
      </c>
      <c r="G2455" t="s">
        <v>8223</v>
      </c>
      <c r="H2455" t="s">
        <v>8245</v>
      </c>
      <c r="I2455">
        <v>1330657200</v>
      </c>
      <c r="J2455">
        <v>1328158065</v>
      </c>
      <c r="K2455" t="b">
        <v>1</v>
      </c>
      <c r="L2455">
        <v>147</v>
      </c>
      <c r="M2455" t="b">
        <v>1</v>
      </c>
      <c r="N2455" t="s">
        <v>8293</v>
      </c>
      <c r="O2455" t="s">
        <v>8317</v>
      </c>
      <c r="P2455" t="s">
        <v>8347</v>
      </c>
      <c r="Q2455">
        <f t="shared" si="229"/>
        <v>226</v>
      </c>
      <c r="R2455">
        <f t="shared" si="228"/>
        <v>230.56</v>
      </c>
      <c r="S2455" s="12">
        <f t="shared" si="230"/>
        <v>40941.199826388889</v>
      </c>
      <c r="T2455" s="12">
        <f t="shared" si="231"/>
        <v>40970.125</v>
      </c>
      <c r="U2455">
        <f t="shared" si="232"/>
        <v>2012</v>
      </c>
      <c r="V2455" s="18">
        <f t="shared" si="233"/>
        <v>28.925173611111109</v>
      </c>
    </row>
    <row r="2456" spans="1:22" ht="30" x14ac:dyDescent="0.25">
      <c r="A2456">
        <v>1954</v>
      </c>
      <c r="B2456" s="3" t="s">
        <v>1955</v>
      </c>
      <c r="C2456" s="3" t="s">
        <v>6064</v>
      </c>
      <c r="D2456" s="6">
        <v>50000</v>
      </c>
      <c r="E2456" s="8">
        <v>349474</v>
      </c>
      <c r="F2456" t="s">
        <v>8218</v>
      </c>
      <c r="G2456" t="s">
        <v>8223</v>
      </c>
      <c r="H2456" t="s">
        <v>8245</v>
      </c>
      <c r="I2456">
        <v>1457758800</v>
      </c>
      <c r="J2456">
        <v>1453730176</v>
      </c>
      <c r="K2456" t="b">
        <v>1</v>
      </c>
      <c r="L2456">
        <v>415</v>
      </c>
      <c r="M2456" t="b">
        <v>1</v>
      </c>
      <c r="N2456" t="s">
        <v>8293</v>
      </c>
      <c r="O2456" t="s">
        <v>8317</v>
      </c>
      <c r="P2456" t="s">
        <v>8347</v>
      </c>
      <c r="Q2456">
        <f t="shared" si="229"/>
        <v>699</v>
      </c>
      <c r="R2456">
        <f t="shared" si="228"/>
        <v>842.11</v>
      </c>
      <c r="S2456" s="12">
        <f t="shared" si="230"/>
        <v>42394.580740740741</v>
      </c>
      <c r="T2456" s="12">
        <f t="shared" si="231"/>
        <v>42441.208333333328</v>
      </c>
      <c r="U2456">
        <f t="shared" si="232"/>
        <v>2016</v>
      </c>
      <c r="V2456" s="18">
        <f t="shared" si="233"/>
        <v>46.627592592592599</v>
      </c>
    </row>
    <row r="2457" spans="1:22" ht="60" x14ac:dyDescent="0.25">
      <c r="A2457">
        <v>1955</v>
      </c>
      <c r="B2457" s="3" t="s">
        <v>1956</v>
      </c>
      <c r="C2457" s="3" t="s">
        <v>6065</v>
      </c>
      <c r="D2457" s="6">
        <v>42000</v>
      </c>
      <c r="E2457" s="8">
        <v>167410.01999999999</v>
      </c>
      <c r="F2457" t="s">
        <v>8218</v>
      </c>
      <c r="G2457" t="s">
        <v>8223</v>
      </c>
      <c r="H2457" t="s">
        <v>8245</v>
      </c>
      <c r="I2457">
        <v>1337799600</v>
      </c>
      <c r="J2457">
        <v>1334989881</v>
      </c>
      <c r="K2457" t="b">
        <v>1</v>
      </c>
      <c r="L2457">
        <v>290</v>
      </c>
      <c r="M2457" t="b">
        <v>1</v>
      </c>
      <c r="N2457" t="s">
        <v>8293</v>
      </c>
      <c r="O2457" t="s">
        <v>8317</v>
      </c>
      <c r="P2457" t="s">
        <v>8347</v>
      </c>
      <c r="Q2457">
        <f t="shared" si="229"/>
        <v>399</v>
      </c>
      <c r="R2457">
        <f t="shared" si="228"/>
        <v>577.28</v>
      </c>
      <c r="S2457" s="12">
        <f t="shared" si="230"/>
        <v>41020.271770833337</v>
      </c>
      <c r="T2457" s="12">
        <f t="shared" si="231"/>
        <v>41052.791666666664</v>
      </c>
      <c r="U2457">
        <f t="shared" si="232"/>
        <v>2012</v>
      </c>
      <c r="V2457" s="18">
        <f t="shared" si="233"/>
        <v>32.519895833333337</v>
      </c>
    </row>
    <row r="2458" spans="1:22" ht="60" x14ac:dyDescent="0.25">
      <c r="A2458">
        <v>1956</v>
      </c>
      <c r="B2458" s="3" t="s">
        <v>1957</v>
      </c>
      <c r="C2458" s="3" t="s">
        <v>6066</v>
      </c>
      <c r="D2458" s="6">
        <v>60000</v>
      </c>
      <c r="E2458" s="8">
        <v>176420</v>
      </c>
      <c r="F2458" t="s">
        <v>8218</v>
      </c>
      <c r="G2458" t="s">
        <v>8223</v>
      </c>
      <c r="H2458" t="s">
        <v>8245</v>
      </c>
      <c r="I2458">
        <v>1429391405</v>
      </c>
      <c r="J2458">
        <v>1425507005</v>
      </c>
      <c r="K2458" t="b">
        <v>1</v>
      </c>
      <c r="L2458">
        <v>365</v>
      </c>
      <c r="M2458" t="b">
        <v>1</v>
      </c>
      <c r="N2458" t="s">
        <v>8293</v>
      </c>
      <c r="O2458" t="s">
        <v>8317</v>
      </c>
      <c r="P2458" t="s">
        <v>8347</v>
      </c>
      <c r="Q2458">
        <f t="shared" si="229"/>
        <v>294</v>
      </c>
      <c r="R2458">
        <f t="shared" si="228"/>
        <v>483.34</v>
      </c>
      <c r="S2458" s="12">
        <f t="shared" si="230"/>
        <v>42067.923668981486</v>
      </c>
      <c r="T2458" s="12">
        <f t="shared" si="231"/>
        <v>42112.882002314815</v>
      </c>
      <c r="U2458">
        <f t="shared" si="232"/>
        <v>2015</v>
      </c>
      <c r="V2458" s="18">
        <f t="shared" si="233"/>
        <v>44.958333333333336</v>
      </c>
    </row>
    <row r="2459" spans="1:22" ht="30" x14ac:dyDescent="0.25">
      <c r="A2459">
        <v>1957</v>
      </c>
      <c r="B2459" s="3" t="s">
        <v>1958</v>
      </c>
      <c r="C2459" s="3" t="s">
        <v>6067</v>
      </c>
      <c r="D2459" s="6">
        <v>30000</v>
      </c>
      <c r="E2459" s="8">
        <v>50251.41</v>
      </c>
      <c r="F2459" t="s">
        <v>8218</v>
      </c>
      <c r="G2459" t="s">
        <v>8223</v>
      </c>
      <c r="H2459" t="s">
        <v>8245</v>
      </c>
      <c r="I2459">
        <v>1351304513</v>
      </c>
      <c r="J2459">
        <v>1348712513</v>
      </c>
      <c r="K2459" t="b">
        <v>1</v>
      </c>
      <c r="L2459">
        <v>660</v>
      </c>
      <c r="M2459" t="b">
        <v>1</v>
      </c>
      <c r="N2459" t="s">
        <v>8293</v>
      </c>
      <c r="O2459" t="s">
        <v>8317</v>
      </c>
      <c r="P2459" t="s">
        <v>8347</v>
      </c>
      <c r="Q2459">
        <f t="shared" si="229"/>
        <v>168</v>
      </c>
      <c r="R2459">
        <f t="shared" si="228"/>
        <v>76.14</v>
      </c>
      <c r="S2459" s="12">
        <f t="shared" si="230"/>
        <v>41179.098530092589</v>
      </c>
      <c r="T2459" s="12">
        <f t="shared" si="231"/>
        <v>41209.098530092589</v>
      </c>
      <c r="U2459">
        <f t="shared" si="232"/>
        <v>2012</v>
      </c>
      <c r="V2459" s="18">
        <f t="shared" si="233"/>
        <v>30</v>
      </c>
    </row>
    <row r="2460" spans="1:22" ht="60" x14ac:dyDescent="0.25">
      <c r="A2460">
        <v>1958</v>
      </c>
      <c r="B2460" s="3" t="s">
        <v>1959</v>
      </c>
      <c r="C2460" s="3" t="s">
        <v>6068</v>
      </c>
      <c r="D2460" s="6">
        <v>7000</v>
      </c>
      <c r="E2460" s="8">
        <v>100490.02</v>
      </c>
      <c r="F2460" t="s">
        <v>8218</v>
      </c>
      <c r="G2460" t="s">
        <v>8223</v>
      </c>
      <c r="H2460" t="s">
        <v>8245</v>
      </c>
      <c r="I2460">
        <v>1364078561</v>
      </c>
      <c r="J2460">
        <v>1361490161</v>
      </c>
      <c r="K2460" t="b">
        <v>1</v>
      </c>
      <c r="L2460">
        <v>1356</v>
      </c>
      <c r="M2460" t="b">
        <v>1</v>
      </c>
      <c r="N2460" t="s">
        <v>8293</v>
      </c>
      <c r="O2460" t="s">
        <v>8317</v>
      </c>
      <c r="P2460" t="s">
        <v>8347</v>
      </c>
      <c r="Q2460">
        <f t="shared" si="229"/>
        <v>1436</v>
      </c>
      <c r="R2460">
        <f t="shared" si="228"/>
        <v>74.11</v>
      </c>
      <c r="S2460" s="12">
        <f t="shared" si="230"/>
        <v>41326.987974537034</v>
      </c>
      <c r="T2460" s="12">
        <f t="shared" si="231"/>
        <v>41356.94630787037</v>
      </c>
      <c r="U2460">
        <f t="shared" si="232"/>
        <v>2013</v>
      </c>
      <c r="V2460" s="18">
        <f t="shared" si="233"/>
        <v>29.958333333333332</v>
      </c>
    </row>
    <row r="2461" spans="1:22" ht="60" x14ac:dyDescent="0.25">
      <c r="A2461">
        <v>1959</v>
      </c>
      <c r="B2461" s="3" t="s">
        <v>1960</v>
      </c>
      <c r="C2461" s="3" t="s">
        <v>6069</v>
      </c>
      <c r="D2461" s="6">
        <v>10000</v>
      </c>
      <c r="E2461" s="8">
        <v>15673.44</v>
      </c>
      <c r="F2461" t="s">
        <v>8218</v>
      </c>
      <c r="G2461" t="s">
        <v>8223</v>
      </c>
      <c r="H2461" t="s">
        <v>8245</v>
      </c>
      <c r="I2461">
        <v>1412121600</v>
      </c>
      <c r="J2461">
        <v>1408565860</v>
      </c>
      <c r="K2461" t="b">
        <v>1</v>
      </c>
      <c r="L2461">
        <v>424</v>
      </c>
      <c r="M2461" t="b">
        <v>1</v>
      </c>
      <c r="N2461" t="s">
        <v>8293</v>
      </c>
      <c r="O2461" t="s">
        <v>8317</v>
      </c>
      <c r="P2461" t="s">
        <v>8347</v>
      </c>
      <c r="Q2461">
        <f t="shared" si="229"/>
        <v>157</v>
      </c>
      <c r="R2461">
        <f t="shared" si="228"/>
        <v>36.97</v>
      </c>
      <c r="S2461" s="12">
        <f t="shared" si="230"/>
        <v>41871.845601851855</v>
      </c>
      <c r="T2461" s="12">
        <f t="shared" si="231"/>
        <v>41913</v>
      </c>
      <c r="U2461">
        <f t="shared" si="232"/>
        <v>2014</v>
      </c>
      <c r="V2461" s="18">
        <f t="shared" si="233"/>
        <v>41.154398148148154</v>
      </c>
    </row>
    <row r="2462" spans="1:22" ht="60" x14ac:dyDescent="0.25">
      <c r="A2462">
        <v>1960</v>
      </c>
      <c r="B2462" s="3" t="s">
        <v>1961</v>
      </c>
      <c r="C2462" s="3" t="s">
        <v>6070</v>
      </c>
      <c r="D2462" s="6">
        <v>70000</v>
      </c>
      <c r="E2462" s="8">
        <v>82532</v>
      </c>
      <c r="F2462" t="s">
        <v>8218</v>
      </c>
      <c r="G2462" t="s">
        <v>8234</v>
      </c>
      <c r="H2462" t="s">
        <v>8254</v>
      </c>
      <c r="I2462">
        <v>1419151341</v>
      </c>
      <c r="J2462">
        <v>1416559341</v>
      </c>
      <c r="K2462" t="b">
        <v>1</v>
      </c>
      <c r="L2462">
        <v>33</v>
      </c>
      <c r="M2462" t="b">
        <v>1</v>
      </c>
      <c r="N2462" t="s">
        <v>8293</v>
      </c>
      <c r="O2462" t="s">
        <v>8317</v>
      </c>
      <c r="P2462" t="s">
        <v>8347</v>
      </c>
      <c r="Q2462">
        <f t="shared" si="229"/>
        <v>118</v>
      </c>
      <c r="R2462">
        <f t="shared" si="228"/>
        <v>2500.9699999999998</v>
      </c>
      <c r="S2462" s="12">
        <f t="shared" si="230"/>
        <v>41964.362743055557</v>
      </c>
      <c r="T2462" s="12">
        <f t="shared" si="231"/>
        <v>41994.362743055557</v>
      </c>
      <c r="U2462">
        <f t="shared" si="232"/>
        <v>2014</v>
      </c>
      <c r="V2462" s="18">
        <f t="shared" si="233"/>
        <v>30</v>
      </c>
    </row>
    <row r="2463" spans="1:22" ht="45" x14ac:dyDescent="0.25">
      <c r="A2463">
        <v>1961</v>
      </c>
      <c r="B2463" s="3" t="s">
        <v>1962</v>
      </c>
      <c r="C2463" s="3" t="s">
        <v>6071</v>
      </c>
      <c r="D2463" s="6">
        <v>10000</v>
      </c>
      <c r="E2463" s="8">
        <v>110538.12</v>
      </c>
      <c r="F2463" t="s">
        <v>8218</v>
      </c>
      <c r="G2463" t="s">
        <v>8223</v>
      </c>
      <c r="H2463" t="s">
        <v>8245</v>
      </c>
      <c r="I2463">
        <v>1349495940</v>
      </c>
      <c r="J2463">
        <v>1346042417</v>
      </c>
      <c r="K2463" t="b">
        <v>1</v>
      </c>
      <c r="L2463">
        <v>1633</v>
      </c>
      <c r="M2463" t="b">
        <v>1</v>
      </c>
      <c r="N2463" t="s">
        <v>8293</v>
      </c>
      <c r="O2463" t="s">
        <v>8317</v>
      </c>
      <c r="P2463" t="s">
        <v>8347</v>
      </c>
      <c r="Q2463">
        <f t="shared" si="229"/>
        <v>1105</v>
      </c>
      <c r="R2463">
        <f t="shared" si="228"/>
        <v>67.69</v>
      </c>
      <c r="S2463" s="12">
        <f t="shared" si="230"/>
        <v>41148.194641203707</v>
      </c>
      <c r="T2463" s="12">
        <f t="shared" si="231"/>
        <v>41188.165972222225</v>
      </c>
      <c r="U2463">
        <f t="shared" si="232"/>
        <v>2012</v>
      </c>
      <c r="V2463" s="18">
        <f t="shared" si="233"/>
        <v>39.971331018518519</v>
      </c>
    </row>
    <row r="2464" spans="1:22" ht="60" x14ac:dyDescent="0.25">
      <c r="A2464">
        <v>1962</v>
      </c>
      <c r="B2464" s="3" t="s">
        <v>1963</v>
      </c>
      <c r="C2464" s="3" t="s">
        <v>6072</v>
      </c>
      <c r="D2464" s="6">
        <v>10000</v>
      </c>
      <c r="E2464" s="8">
        <v>19292.5</v>
      </c>
      <c r="F2464" t="s">
        <v>8218</v>
      </c>
      <c r="G2464" t="s">
        <v>8223</v>
      </c>
      <c r="H2464" t="s">
        <v>8245</v>
      </c>
      <c r="I2464">
        <v>1400006636</v>
      </c>
      <c r="J2464">
        <v>1397414636</v>
      </c>
      <c r="K2464" t="b">
        <v>1</v>
      </c>
      <c r="L2464">
        <v>306</v>
      </c>
      <c r="M2464" t="b">
        <v>1</v>
      </c>
      <c r="N2464" t="s">
        <v>8293</v>
      </c>
      <c r="O2464" t="s">
        <v>8317</v>
      </c>
      <c r="P2464" t="s">
        <v>8347</v>
      </c>
      <c r="Q2464">
        <f t="shared" si="229"/>
        <v>193</v>
      </c>
      <c r="R2464">
        <f t="shared" si="228"/>
        <v>63.05</v>
      </c>
      <c r="S2464" s="12">
        <f t="shared" si="230"/>
        <v>41742.780509259261</v>
      </c>
      <c r="T2464" s="12">
        <f t="shared" si="231"/>
        <v>41772.780509259261</v>
      </c>
      <c r="U2464">
        <f t="shared" si="232"/>
        <v>2014</v>
      </c>
      <c r="V2464" s="18">
        <f t="shared" si="233"/>
        <v>30</v>
      </c>
    </row>
    <row r="2465" spans="1:22" ht="60" x14ac:dyDescent="0.25">
      <c r="A2465">
        <v>1963</v>
      </c>
      <c r="B2465" s="3" t="s">
        <v>1964</v>
      </c>
      <c r="C2465" s="3" t="s">
        <v>6073</v>
      </c>
      <c r="D2465" s="6">
        <v>19000</v>
      </c>
      <c r="E2465" s="8">
        <v>24108</v>
      </c>
      <c r="F2465" t="s">
        <v>8218</v>
      </c>
      <c r="G2465" t="s">
        <v>8224</v>
      </c>
      <c r="H2465" t="s">
        <v>8246</v>
      </c>
      <c r="I2465">
        <v>1410862734</v>
      </c>
      <c r="J2465">
        <v>1407838734</v>
      </c>
      <c r="K2465" t="b">
        <v>1</v>
      </c>
      <c r="L2465">
        <v>205</v>
      </c>
      <c r="M2465" t="b">
        <v>1</v>
      </c>
      <c r="N2465" t="s">
        <v>8293</v>
      </c>
      <c r="O2465" t="s">
        <v>8317</v>
      </c>
      <c r="P2465" t="s">
        <v>8347</v>
      </c>
      <c r="Q2465">
        <f t="shared" si="229"/>
        <v>127</v>
      </c>
      <c r="R2465">
        <f t="shared" si="228"/>
        <v>117.6</v>
      </c>
      <c r="S2465" s="12">
        <f t="shared" si="230"/>
        <v>41863.429791666669</v>
      </c>
      <c r="T2465" s="12">
        <f t="shared" si="231"/>
        <v>41898.429791666669</v>
      </c>
      <c r="U2465">
        <f t="shared" si="232"/>
        <v>2014</v>
      </c>
      <c r="V2465" s="18">
        <f t="shared" si="233"/>
        <v>35</v>
      </c>
    </row>
    <row r="2466" spans="1:22" ht="45" x14ac:dyDescent="0.25">
      <c r="A2466">
        <v>1964</v>
      </c>
      <c r="B2466" s="3" t="s">
        <v>1965</v>
      </c>
      <c r="C2466" s="3" t="s">
        <v>6074</v>
      </c>
      <c r="D2466" s="6">
        <v>89200</v>
      </c>
      <c r="E2466" s="8">
        <v>231543.12</v>
      </c>
      <c r="F2466" t="s">
        <v>8218</v>
      </c>
      <c r="G2466" t="s">
        <v>8236</v>
      </c>
      <c r="H2466" t="s">
        <v>8248</v>
      </c>
      <c r="I2466">
        <v>1461306772</v>
      </c>
      <c r="J2466">
        <v>1458714772</v>
      </c>
      <c r="K2466" t="b">
        <v>1</v>
      </c>
      <c r="L2466">
        <v>1281</v>
      </c>
      <c r="M2466" t="b">
        <v>1</v>
      </c>
      <c r="N2466" t="s">
        <v>8293</v>
      </c>
      <c r="O2466" t="s">
        <v>8317</v>
      </c>
      <c r="P2466" t="s">
        <v>8347</v>
      </c>
      <c r="Q2466">
        <f t="shared" si="229"/>
        <v>260</v>
      </c>
      <c r="R2466">
        <f t="shared" si="228"/>
        <v>180.75</v>
      </c>
      <c r="S2466" s="12">
        <f t="shared" si="230"/>
        <v>42452.272824074069</v>
      </c>
      <c r="T2466" s="12">
        <f t="shared" si="231"/>
        <v>42482.272824074069</v>
      </c>
      <c r="U2466">
        <f t="shared" si="232"/>
        <v>2016</v>
      </c>
      <c r="V2466" s="18">
        <f t="shared" si="233"/>
        <v>30</v>
      </c>
    </row>
    <row r="2467" spans="1:22" ht="45" x14ac:dyDescent="0.25">
      <c r="A2467">
        <v>1965</v>
      </c>
      <c r="B2467" s="3" t="s">
        <v>1966</v>
      </c>
      <c r="C2467" s="3" t="s">
        <v>6075</v>
      </c>
      <c r="D2467" s="6">
        <v>5000</v>
      </c>
      <c r="E2467" s="8">
        <v>13114</v>
      </c>
      <c r="F2467" t="s">
        <v>8218</v>
      </c>
      <c r="G2467" t="s">
        <v>8223</v>
      </c>
      <c r="H2467" t="s">
        <v>8245</v>
      </c>
      <c r="I2467">
        <v>1326330000</v>
      </c>
      <c r="J2467">
        <v>1324433310</v>
      </c>
      <c r="K2467" t="b">
        <v>1</v>
      </c>
      <c r="L2467">
        <v>103</v>
      </c>
      <c r="M2467" t="b">
        <v>1</v>
      </c>
      <c r="N2467" t="s">
        <v>8293</v>
      </c>
      <c r="O2467" t="s">
        <v>8317</v>
      </c>
      <c r="P2467" t="s">
        <v>8347</v>
      </c>
      <c r="Q2467">
        <f t="shared" si="229"/>
        <v>262</v>
      </c>
      <c r="R2467">
        <f t="shared" si="228"/>
        <v>127.32</v>
      </c>
      <c r="S2467" s="12">
        <f t="shared" si="230"/>
        <v>40898.089236111111</v>
      </c>
      <c r="T2467" s="12">
        <f t="shared" si="231"/>
        <v>40920.041666666664</v>
      </c>
      <c r="U2467">
        <f t="shared" si="232"/>
        <v>2011</v>
      </c>
      <c r="V2467" s="18">
        <f t="shared" si="233"/>
        <v>21.952430555555555</v>
      </c>
    </row>
    <row r="2468" spans="1:22" ht="60" x14ac:dyDescent="0.25">
      <c r="A2468">
        <v>1966</v>
      </c>
      <c r="B2468" s="3" t="s">
        <v>1967</v>
      </c>
      <c r="C2468" s="3" t="s">
        <v>6076</v>
      </c>
      <c r="D2468" s="6">
        <v>100000</v>
      </c>
      <c r="E2468" s="8">
        <v>206743.09</v>
      </c>
      <c r="F2468" t="s">
        <v>8218</v>
      </c>
      <c r="G2468" t="s">
        <v>8223</v>
      </c>
      <c r="H2468" t="s">
        <v>8245</v>
      </c>
      <c r="I2468">
        <v>1408021098</v>
      </c>
      <c r="J2468">
        <v>1405429098</v>
      </c>
      <c r="K2468" t="b">
        <v>1</v>
      </c>
      <c r="L2468">
        <v>1513</v>
      </c>
      <c r="M2468" t="b">
        <v>1</v>
      </c>
      <c r="N2468" t="s">
        <v>8293</v>
      </c>
      <c r="O2468" t="s">
        <v>8317</v>
      </c>
      <c r="P2468" t="s">
        <v>8347</v>
      </c>
      <c r="Q2468">
        <f t="shared" si="229"/>
        <v>207</v>
      </c>
      <c r="R2468">
        <f t="shared" si="228"/>
        <v>136.63999999999999</v>
      </c>
      <c r="S2468" s="12">
        <f t="shared" si="230"/>
        <v>41835.540486111109</v>
      </c>
      <c r="T2468" s="12">
        <f t="shared" si="231"/>
        <v>41865.540486111109</v>
      </c>
      <c r="U2468">
        <f t="shared" si="232"/>
        <v>2014</v>
      </c>
      <c r="V2468" s="18">
        <f t="shared" si="233"/>
        <v>30</v>
      </c>
    </row>
    <row r="2469" spans="1:22" ht="60" x14ac:dyDescent="0.25">
      <c r="A2469">
        <v>1967</v>
      </c>
      <c r="B2469" s="3" t="s">
        <v>1968</v>
      </c>
      <c r="C2469" s="3" t="s">
        <v>6077</v>
      </c>
      <c r="D2469" s="6">
        <v>20000</v>
      </c>
      <c r="E2469" s="8">
        <v>74026</v>
      </c>
      <c r="F2469" t="s">
        <v>8218</v>
      </c>
      <c r="G2469" t="s">
        <v>8223</v>
      </c>
      <c r="H2469" t="s">
        <v>8245</v>
      </c>
      <c r="I2469">
        <v>1398959729</v>
      </c>
      <c r="J2469">
        <v>1396367729</v>
      </c>
      <c r="K2469" t="b">
        <v>1</v>
      </c>
      <c r="L2469">
        <v>405</v>
      </c>
      <c r="M2469" t="b">
        <v>1</v>
      </c>
      <c r="N2469" t="s">
        <v>8293</v>
      </c>
      <c r="O2469" t="s">
        <v>8317</v>
      </c>
      <c r="P2469" t="s">
        <v>8347</v>
      </c>
      <c r="Q2469">
        <f t="shared" si="229"/>
        <v>370</v>
      </c>
      <c r="R2469">
        <f t="shared" si="228"/>
        <v>182.78</v>
      </c>
      <c r="S2469" s="12">
        <f t="shared" si="230"/>
        <v>41730.663530092592</v>
      </c>
      <c r="T2469" s="12">
        <f t="shared" si="231"/>
        <v>41760.663530092592</v>
      </c>
      <c r="U2469">
        <f t="shared" si="232"/>
        <v>2014</v>
      </c>
      <c r="V2469" s="18">
        <f t="shared" si="233"/>
        <v>30</v>
      </c>
    </row>
    <row r="2470" spans="1:22" ht="30" x14ac:dyDescent="0.25">
      <c r="A2470">
        <v>1968</v>
      </c>
      <c r="B2470" s="3" t="s">
        <v>1969</v>
      </c>
      <c r="C2470" s="3" t="s">
        <v>6078</v>
      </c>
      <c r="D2470" s="6">
        <v>50000</v>
      </c>
      <c r="E2470" s="8">
        <v>142483</v>
      </c>
      <c r="F2470" t="s">
        <v>8218</v>
      </c>
      <c r="G2470" t="s">
        <v>8223</v>
      </c>
      <c r="H2470" t="s">
        <v>8245</v>
      </c>
      <c r="I2470">
        <v>1480777515</v>
      </c>
      <c r="J2470">
        <v>1478095515</v>
      </c>
      <c r="K2470" t="b">
        <v>1</v>
      </c>
      <c r="L2470">
        <v>510</v>
      </c>
      <c r="M2470" t="b">
        <v>1</v>
      </c>
      <c r="N2470" t="s">
        <v>8293</v>
      </c>
      <c r="O2470" t="s">
        <v>8317</v>
      </c>
      <c r="P2470" t="s">
        <v>8347</v>
      </c>
      <c r="Q2470">
        <f t="shared" si="229"/>
        <v>285</v>
      </c>
      <c r="R2470">
        <f t="shared" si="228"/>
        <v>279.38</v>
      </c>
      <c r="S2470" s="12">
        <f t="shared" si="230"/>
        <v>42676.586979166663</v>
      </c>
      <c r="T2470" s="12">
        <f t="shared" si="231"/>
        <v>42707.628645833334</v>
      </c>
      <c r="U2470">
        <f t="shared" si="232"/>
        <v>2016</v>
      </c>
      <c r="V2470" s="18">
        <f t="shared" si="233"/>
        <v>31.041666666666668</v>
      </c>
    </row>
    <row r="2471" spans="1:22" ht="60" x14ac:dyDescent="0.25">
      <c r="A2471">
        <v>1969</v>
      </c>
      <c r="B2471" s="3" t="s">
        <v>1970</v>
      </c>
      <c r="C2471" s="3" t="s">
        <v>6079</v>
      </c>
      <c r="D2471" s="6">
        <v>20000</v>
      </c>
      <c r="E2471" s="8">
        <v>115816</v>
      </c>
      <c r="F2471" t="s">
        <v>8218</v>
      </c>
      <c r="G2471" t="s">
        <v>8224</v>
      </c>
      <c r="H2471" t="s">
        <v>8246</v>
      </c>
      <c r="I2471">
        <v>1470423668</v>
      </c>
      <c r="J2471">
        <v>1467831668</v>
      </c>
      <c r="K2471" t="b">
        <v>1</v>
      </c>
      <c r="L2471">
        <v>1887</v>
      </c>
      <c r="M2471" t="b">
        <v>1</v>
      </c>
      <c r="N2471" t="s">
        <v>8293</v>
      </c>
      <c r="O2471" t="s">
        <v>8317</v>
      </c>
      <c r="P2471" t="s">
        <v>8347</v>
      </c>
      <c r="Q2471">
        <f t="shared" si="229"/>
        <v>579</v>
      </c>
      <c r="R2471">
        <f t="shared" si="228"/>
        <v>61.38</v>
      </c>
      <c r="S2471" s="12">
        <f t="shared" si="230"/>
        <v>42557.792453703703</v>
      </c>
      <c r="T2471" s="12">
        <f t="shared" si="231"/>
        <v>42587.792453703703</v>
      </c>
      <c r="U2471">
        <f t="shared" si="232"/>
        <v>2016</v>
      </c>
      <c r="V2471" s="18">
        <f t="shared" si="233"/>
        <v>30</v>
      </c>
    </row>
    <row r="2472" spans="1:22" ht="45" x14ac:dyDescent="0.25">
      <c r="A2472">
        <v>1970</v>
      </c>
      <c r="B2472" s="3" t="s">
        <v>1971</v>
      </c>
      <c r="C2472" s="3" t="s">
        <v>6080</v>
      </c>
      <c r="D2472" s="6">
        <v>5000</v>
      </c>
      <c r="E2472" s="8">
        <v>56590</v>
      </c>
      <c r="F2472" t="s">
        <v>8218</v>
      </c>
      <c r="G2472" t="s">
        <v>8223</v>
      </c>
      <c r="H2472" t="s">
        <v>8245</v>
      </c>
      <c r="I2472">
        <v>1366429101</v>
      </c>
      <c r="J2472">
        <v>1361248701</v>
      </c>
      <c r="K2472" t="b">
        <v>1</v>
      </c>
      <c r="L2472">
        <v>701</v>
      </c>
      <c r="M2472" t="b">
        <v>1</v>
      </c>
      <c r="N2472" t="s">
        <v>8293</v>
      </c>
      <c r="O2472" t="s">
        <v>8317</v>
      </c>
      <c r="P2472" t="s">
        <v>8347</v>
      </c>
      <c r="Q2472">
        <f t="shared" si="229"/>
        <v>1132</v>
      </c>
      <c r="R2472">
        <f t="shared" si="228"/>
        <v>80.73</v>
      </c>
      <c r="S2472" s="12">
        <f t="shared" si="230"/>
        <v>41324.193298611113</v>
      </c>
      <c r="T2472" s="12">
        <f t="shared" si="231"/>
        <v>41384.151631944449</v>
      </c>
      <c r="U2472">
        <f t="shared" si="232"/>
        <v>2013</v>
      </c>
      <c r="V2472" s="18">
        <f t="shared" si="233"/>
        <v>59.958333333333336</v>
      </c>
    </row>
    <row r="2473" spans="1:22" ht="60" x14ac:dyDescent="0.25">
      <c r="A2473">
        <v>1971</v>
      </c>
      <c r="B2473" s="3" t="s">
        <v>1972</v>
      </c>
      <c r="C2473" s="3" t="s">
        <v>6081</v>
      </c>
      <c r="D2473" s="6">
        <v>400000</v>
      </c>
      <c r="E2473" s="8">
        <v>1052110.8700000001</v>
      </c>
      <c r="F2473" t="s">
        <v>8218</v>
      </c>
      <c r="G2473" t="s">
        <v>8223</v>
      </c>
      <c r="H2473" t="s">
        <v>8245</v>
      </c>
      <c r="I2473">
        <v>1384488000</v>
      </c>
      <c r="J2473">
        <v>1381752061</v>
      </c>
      <c r="K2473" t="b">
        <v>1</v>
      </c>
      <c r="L2473">
        <v>3863</v>
      </c>
      <c r="M2473" t="b">
        <v>1</v>
      </c>
      <c r="N2473" t="s">
        <v>8293</v>
      </c>
      <c r="O2473" t="s">
        <v>8317</v>
      </c>
      <c r="P2473" t="s">
        <v>8347</v>
      </c>
      <c r="Q2473">
        <f t="shared" si="229"/>
        <v>263</v>
      </c>
      <c r="R2473">
        <f t="shared" si="228"/>
        <v>272.36</v>
      </c>
      <c r="S2473" s="12">
        <f t="shared" si="230"/>
        <v>41561.500706018516</v>
      </c>
      <c r="T2473" s="12">
        <f t="shared" si="231"/>
        <v>41593.166666666664</v>
      </c>
      <c r="U2473">
        <f t="shared" si="232"/>
        <v>2013</v>
      </c>
      <c r="V2473" s="18">
        <f t="shared" si="233"/>
        <v>31.665960648148147</v>
      </c>
    </row>
    <row r="2474" spans="1:22" ht="60" x14ac:dyDescent="0.25">
      <c r="A2474">
        <v>1972</v>
      </c>
      <c r="B2474" s="3" t="s">
        <v>1973</v>
      </c>
      <c r="C2474" s="3" t="s">
        <v>6082</v>
      </c>
      <c r="D2474" s="6">
        <v>2500</v>
      </c>
      <c r="E2474" s="8">
        <v>16862</v>
      </c>
      <c r="F2474" t="s">
        <v>8218</v>
      </c>
      <c r="G2474" t="s">
        <v>8223</v>
      </c>
      <c r="H2474" t="s">
        <v>8245</v>
      </c>
      <c r="I2474">
        <v>1353201444</v>
      </c>
      <c r="J2474">
        <v>1350605844</v>
      </c>
      <c r="K2474" t="b">
        <v>1</v>
      </c>
      <c r="L2474">
        <v>238</v>
      </c>
      <c r="M2474" t="b">
        <v>1</v>
      </c>
      <c r="N2474" t="s">
        <v>8293</v>
      </c>
      <c r="O2474" t="s">
        <v>8317</v>
      </c>
      <c r="P2474" t="s">
        <v>8347</v>
      </c>
      <c r="Q2474">
        <f t="shared" si="229"/>
        <v>674</v>
      </c>
      <c r="R2474">
        <f t="shared" si="228"/>
        <v>70.849999999999994</v>
      </c>
      <c r="S2474" s="12">
        <f t="shared" si="230"/>
        <v>41201.012083333335</v>
      </c>
      <c r="T2474" s="12">
        <f t="shared" si="231"/>
        <v>41231.053749999999</v>
      </c>
      <c r="U2474">
        <f t="shared" si="232"/>
        <v>2012</v>
      </c>
      <c r="V2474" s="18">
        <f t="shared" si="233"/>
        <v>30.041666666666668</v>
      </c>
    </row>
    <row r="2475" spans="1:22" ht="60" x14ac:dyDescent="0.25">
      <c r="A2475">
        <v>1973</v>
      </c>
      <c r="B2475" s="3" t="s">
        <v>1974</v>
      </c>
      <c r="C2475" s="3" t="s">
        <v>6083</v>
      </c>
      <c r="D2475" s="6">
        <v>198000</v>
      </c>
      <c r="E2475" s="8">
        <v>508525.01</v>
      </c>
      <c r="F2475" t="s">
        <v>8218</v>
      </c>
      <c r="G2475" t="s">
        <v>8223</v>
      </c>
      <c r="H2475" t="s">
        <v>8245</v>
      </c>
      <c r="I2475">
        <v>1470466800</v>
      </c>
      <c r="J2475">
        <v>1467134464</v>
      </c>
      <c r="K2475" t="b">
        <v>1</v>
      </c>
      <c r="L2475">
        <v>2051</v>
      </c>
      <c r="M2475" t="b">
        <v>1</v>
      </c>
      <c r="N2475" t="s">
        <v>8293</v>
      </c>
      <c r="O2475" t="s">
        <v>8317</v>
      </c>
      <c r="P2475" t="s">
        <v>8347</v>
      </c>
      <c r="Q2475">
        <f t="shared" si="229"/>
        <v>257</v>
      </c>
      <c r="R2475">
        <f t="shared" si="228"/>
        <v>247.94</v>
      </c>
      <c r="S2475" s="12">
        <f t="shared" si="230"/>
        <v>42549.722962962958</v>
      </c>
      <c r="T2475" s="12">
        <f t="shared" si="231"/>
        <v>42588.291666666672</v>
      </c>
      <c r="U2475">
        <f t="shared" si="232"/>
        <v>2016</v>
      </c>
      <c r="V2475" s="18">
        <f t="shared" si="233"/>
        <v>38.568703703703704</v>
      </c>
    </row>
    <row r="2476" spans="1:22" ht="60" x14ac:dyDescent="0.25">
      <c r="A2476">
        <v>1974</v>
      </c>
      <c r="B2476" s="3" t="s">
        <v>1975</v>
      </c>
      <c r="C2476" s="3" t="s">
        <v>6084</v>
      </c>
      <c r="D2476" s="6">
        <v>20000</v>
      </c>
      <c r="E2476" s="8">
        <v>75099.199999999997</v>
      </c>
      <c r="F2476" t="s">
        <v>8218</v>
      </c>
      <c r="G2476" t="s">
        <v>8224</v>
      </c>
      <c r="H2476" t="s">
        <v>8246</v>
      </c>
      <c r="I2476">
        <v>1376899269</v>
      </c>
      <c r="J2476">
        <v>1371715269</v>
      </c>
      <c r="K2476" t="b">
        <v>1</v>
      </c>
      <c r="L2476">
        <v>402</v>
      </c>
      <c r="M2476" t="b">
        <v>1</v>
      </c>
      <c r="N2476" t="s">
        <v>8293</v>
      </c>
      <c r="O2476" t="s">
        <v>8317</v>
      </c>
      <c r="P2476" t="s">
        <v>8347</v>
      </c>
      <c r="Q2476">
        <f t="shared" si="229"/>
        <v>375</v>
      </c>
      <c r="R2476">
        <f t="shared" si="228"/>
        <v>186.81</v>
      </c>
      <c r="S2476" s="12">
        <f t="shared" si="230"/>
        <v>41445.334131944444</v>
      </c>
      <c r="T2476" s="12">
        <f t="shared" si="231"/>
        <v>41505.334131944444</v>
      </c>
      <c r="U2476">
        <f t="shared" si="232"/>
        <v>2013</v>
      </c>
      <c r="V2476" s="18">
        <f t="shared" si="233"/>
        <v>60</v>
      </c>
    </row>
    <row r="2477" spans="1:22" ht="30" x14ac:dyDescent="0.25">
      <c r="A2477">
        <v>1975</v>
      </c>
      <c r="B2477" s="3" t="s">
        <v>1976</v>
      </c>
      <c r="C2477" s="3" t="s">
        <v>6085</v>
      </c>
      <c r="D2477" s="6">
        <v>16000</v>
      </c>
      <c r="E2477" s="8">
        <v>33393.339999999997</v>
      </c>
      <c r="F2477" t="s">
        <v>8218</v>
      </c>
      <c r="G2477" t="s">
        <v>8223</v>
      </c>
      <c r="H2477" t="s">
        <v>8245</v>
      </c>
      <c r="I2477">
        <v>1362938851</v>
      </c>
      <c r="J2477">
        <v>1360346851</v>
      </c>
      <c r="K2477" t="b">
        <v>1</v>
      </c>
      <c r="L2477">
        <v>253</v>
      </c>
      <c r="M2477" t="b">
        <v>1</v>
      </c>
      <c r="N2477" t="s">
        <v>8293</v>
      </c>
      <c r="O2477" t="s">
        <v>8317</v>
      </c>
      <c r="P2477" t="s">
        <v>8347</v>
      </c>
      <c r="Q2477">
        <f t="shared" si="229"/>
        <v>209</v>
      </c>
      <c r="R2477">
        <f t="shared" si="228"/>
        <v>131.99</v>
      </c>
      <c r="S2477" s="12">
        <f t="shared" si="230"/>
        <v>41313.755219907405</v>
      </c>
      <c r="T2477" s="12">
        <f t="shared" si="231"/>
        <v>41343.755219907405</v>
      </c>
      <c r="U2477">
        <f t="shared" si="232"/>
        <v>2013</v>
      </c>
      <c r="V2477" s="18">
        <f t="shared" si="233"/>
        <v>30</v>
      </c>
    </row>
    <row r="2478" spans="1:22" ht="30" x14ac:dyDescent="0.25">
      <c r="A2478">
        <v>1976</v>
      </c>
      <c r="B2478" s="3" t="s">
        <v>1977</v>
      </c>
      <c r="C2478" s="3" t="s">
        <v>6086</v>
      </c>
      <c r="D2478" s="6">
        <v>4000</v>
      </c>
      <c r="E2478" s="8">
        <v>13864</v>
      </c>
      <c r="F2478" t="s">
        <v>8218</v>
      </c>
      <c r="G2478" t="s">
        <v>8224</v>
      </c>
      <c r="H2478" t="s">
        <v>8246</v>
      </c>
      <c r="I2478">
        <v>1373751325</v>
      </c>
      <c r="J2478">
        <v>1371159325</v>
      </c>
      <c r="K2478" t="b">
        <v>1</v>
      </c>
      <c r="L2478">
        <v>473</v>
      </c>
      <c r="M2478" t="b">
        <v>1</v>
      </c>
      <c r="N2478" t="s">
        <v>8293</v>
      </c>
      <c r="O2478" t="s">
        <v>8317</v>
      </c>
      <c r="P2478" t="s">
        <v>8347</v>
      </c>
      <c r="Q2478">
        <f t="shared" si="229"/>
        <v>347</v>
      </c>
      <c r="R2478">
        <f t="shared" si="228"/>
        <v>29.31</v>
      </c>
      <c r="S2478" s="12">
        <f t="shared" si="230"/>
        <v>41438.899594907409</v>
      </c>
      <c r="T2478" s="12">
        <f t="shared" si="231"/>
        <v>41468.899594907409</v>
      </c>
      <c r="U2478">
        <f t="shared" si="232"/>
        <v>2013</v>
      </c>
      <c r="V2478" s="18">
        <f t="shared" si="233"/>
        <v>30</v>
      </c>
    </row>
    <row r="2479" spans="1:22" ht="45" x14ac:dyDescent="0.25">
      <c r="A2479">
        <v>1977</v>
      </c>
      <c r="B2479" s="3" t="s">
        <v>1978</v>
      </c>
      <c r="C2479" s="3" t="s">
        <v>6087</v>
      </c>
      <c r="D2479" s="6">
        <v>50000</v>
      </c>
      <c r="E2479" s="8">
        <v>201165</v>
      </c>
      <c r="F2479" t="s">
        <v>8218</v>
      </c>
      <c r="G2479" t="s">
        <v>8223</v>
      </c>
      <c r="H2479" t="s">
        <v>8245</v>
      </c>
      <c r="I2479">
        <v>1450511940</v>
      </c>
      <c r="J2479">
        <v>1446527540</v>
      </c>
      <c r="K2479" t="b">
        <v>1</v>
      </c>
      <c r="L2479">
        <v>821</v>
      </c>
      <c r="M2479" t="b">
        <v>1</v>
      </c>
      <c r="N2479" t="s">
        <v>8293</v>
      </c>
      <c r="O2479" t="s">
        <v>8317</v>
      </c>
      <c r="P2479" t="s">
        <v>8347</v>
      </c>
      <c r="Q2479">
        <f t="shared" si="229"/>
        <v>402</v>
      </c>
      <c r="R2479">
        <f t="shared" si="228"/>
        <v>245.02</v>
      </c>
      <c r="S2479" s="12">
        <f t="shared" si="230"/>
        <v>42311.216898148152</v>
      </c>
      <c r="T2479" s="12">
        <f t="shared" si="231"/>
        <v>42357.332638888889</v>
      </c>
      <c r="U2479">
        <f t="shared" si="232"/>
        <v>2015</v>
      </c>
      <c r="V2479" s="18">
        <f t="shared" si="233"/>
        <v>46.11574074074074</v>
      </c>
    </row>
    <row r="2480" spans="1:22" ht="60" x14ac:dyDescent="0.25">
      <c r="A2480">
        <v>1978</v>
      </c>
      <c r="B2480" s="3" t="s">
        <v>1979</v>
      </c>
      <c r="C2480" s="3" t="s">
        <v>6088</v>
      </c>
      <c r="D2480" s="6">
        <v>50000</v>
      </c>
      <c r="E2480" s="8">
        <v>513422.57</v>
      </c>
      <c r="F2480" t="s">
        <v>8218</v>
      </c>
      <c r="G2480" t="s">
        <v>8223</v>
      </c>
      <c r="H2480" t="s">
        <v>8245</v>
      </c>
      <c r="I2480">
        <v>1339484400</v>
      </c>
      <c r="J2480">
        <v>1336627492</v>
      </c>
      <c r="K2480" t="b">
        <v>1</v>
      </c>
      <c r="L2480">
        <v>388</v>
      </c>
      <c r="M2480" t="b">
        <v>1</v>
      </c>
      <c r="N2480" t="s">
        <v>8293</v>
      </c>
      <c r="O2480" t="s">
        <v>8317</v>
      </c>
      <c r="P2480" t="s">
        <v>8347</v>
      </c>
      <c r="Q2480">
        <f t="shared" si="229"/>
        <v>1027</v>
      </c>
      <c r="R2480">
        <f t="shared" si="228"/>
        <v>1323.25</v>
      </c>
      <c r="S2480" s="12">
        <f t="shared" si="230"/>
        <v>41039.225601851853</v>
      </c>
      <c r="T2480" s="12">
        <f t="shared" si="231"/>
        <v>41072.291666666664</v>
      </c>
      <c r="U2480">
        <f t="shared" si="232"/>
        <v>2012</v>
      </c>
      <c r="V2480" s="18">
        <f t="shared" si="233"/>
        <v>33.066064814814816</v>
      </c>
    </row>
    <row r="2481" spans="1:22" ht="45" x14ac:dyDescent="0.25">
      <c r="A2481">
        <v>1979</v>
      </c>
      <c r="B2481" s="3" t="s">
        <v>1980</v>
      </c>
      <c r="C2481" s="3" t="s">
        <v>6089</v>
      </c>
      <c r="D2481" s="6">
        <v>200000</v>
      </c>
      <c r="E2481" s="8">
        <v>229802.31</v>
      </c>
      <c r="F2481" t="s">
        <v>8218</v>
      </c>
      <c r="G2481" t="s">
        <v>8223</v>
      </c>
      <c r="H2481" t="s">
        <v>8245</v>
      </c>
      <c r="I2481">
        <v>1447909140</v>
      </c>
      <c r="J2481">
        <v>1444734146</v>
      </c>
      <c r="K2481" t="b">
        <v>1</v>
      </c>
      <c r="L2481">
        <v>813</v>
      </c>
      <c r="M2481" t="b">
        <v>1</v>
      </c>
      <c r="N2481" t="s">
        <v>8293</v>
      </c>
      <c r="O2481" t="s">
        <v>8317</v>
      </c>
      <c r="P2481" t="s">
        <v>8347</v>
      </c>
      <c r="Q2481">
        <f t="shared" si="229"/>
        <v>115</v>
      </c>
      <c r="R2481">
        <f t="shared" si="228"/>
        <v>282.66000000000003</v>
      </c>
      <c r="S2481" s="12">
        <f t="shared" si="230"/>
        <v>42290.460023148145</v>
      </c>
      <c r="T2481" s="12">
        <f t="shared" si="231"/>
        <v>42327.207638888889</v>
      </c>
      <c r="U2481">
        <f t="shared" si="232"/>
        <v>2015</v>
      </c>
      <c r="V2481" s="18">
        <f t="shared" si="233"/>
        <v>36.747615740740741</v>
      </c>
    </row>
    <row r="2482" spans="1:22" ht="30" x14ac:dyDescent="0.25">
      <c r="A2482">
        <v>1980</v>
      </c>
      <c r="B2482" s="3" t="s">
        <v>1981</v>
      </c>
      <c r="C2482" s="3" t="s">
        <v>6090</v>
      </c>
      <c r="D2482" s="6">
        <v>50000</v>
      </c>
      <c r="E2482" s="8">
        <v>177412.01</v>
      </c>
      <c r="F2482" t="s">
        <v>8218</v>
      </c>
      <c r="G2482" t="s">
        <v>8235</v>
      </c>
      <c r="H2482" t="s">
        <v>8248</v>
      </c>
      <c r="I2482">
        <v>1459684862</v>
      </c>
      <c r="J2482">
        <v>1456232462</v>
      </c>
      <c r="K2482" t="b">
        <v>1</v>
      </c>
      <c r="L2482">
        <v>1945</v>
      </c>
      <c r="M2482" t="b">
        <v>1</v>
      </c>
      <c r="N2482" t="s">
        <v>8293</v>
      </c>
      <c r="O2482" t="s">
        <v>8317</v>
      </c>
      <c r="P2482" t="s">
        <v>8347</v>
      </c>
      <c r="Q2482">
        <f t="shared" si="229"/>
        <v>355</v>
      </c>
      <c r="R2482">
        <f t="shared" si="228"/>
        <v>91.21</v>
      </c>
      <c r="S2482" s="12">
        <f t="shared" si="230"/>
        <v>42423.542384259257</v>
      </c>
      <c r="T2482" s="12">
        <f t="shared" si="231"/>
        <v>42463.500717592593</v>
      </c>
      <c r="U2482">
        <f t="shared" si="232"/>
        <v>2016</v>
      </c>
      <c r="V2482" s="18">
        <f t="shared" si="233"/>
        <v>39.958333333333336</v>
      </c>
    </row>
    <row r="2483" spans="1:22" ht="45" x14ac:dyDescent="0.25">
      <c r="A2483">
        <v>2001</v>
      </c>
      <c r="B2483" s="3" t="s">
        <v>2002</v>
      </c>
      <c r="C2483" s="3" t="s">
        <v>6111</v>
      </c>
      <c r="D2483" s="6">
        <v>55000</v>
      </c>
      <c r="E2483" s="8">
        <v>210171</v>
      </c>
      <c r="F2483" t="s">
        <v>8218</v>
      </c>
      <c r="G2483" t="s">
        <v>8235</v>
      </c>
      <c r="H2483" t="s">
        <v>8248</v>
      </c>
      <c r="I2483">
        <v>1434139200</v>
      </c>
      <c r="J2483">
        <v>1431406916</v>
      </c>
      <c r="K2483" t="b">
        <v>1</v>
      </c>
      <c r="L2483">
        <v>1637</v>
      </c>
      <c r="M2483" t="b">
        <v>1</v>
      </c>
      <c r="N2483" t="s">
        <v>8293</v>
      </c>
      <c r="O2483" t="s">
        <v>8317</v>
      </c>
      <c r="P2483" t="s">
        <v>8347</v>
      </c>
      <c r="Q2483">
        <f t="shared" si="229"/>
        <v>382</v>
      </c>
      <c r="R2483">
        <f t="shared" si="228"/>
        <v>128.38999999999999</v>
      </c>
      <c r="S2483" s="12">
        <f t="shared" si="230"/>
        <v>42136.209675925929</v>
      </c>
      <c r="T2483" s="12">
        <f t="shared" si="231"/>
        <v>42167.833333333328</v>
      </c>
      <c r="U2483">
        <f t="shared" si="232"/>
        <v>2015</v>
      </c>
      <c r="V2483" s="18">
        <f t="shared" si="233"/>
        <v>31.623657407407407</v>
      </c>
    </row>
    <row r="2484" spans="1:22" ht="45" x14ac:dyDescent="0.25">
      <c r="A2484">
        <v>2002</v>
      </c>
      <c r="B2484" s="3" t="s">
        <v>2003</v>
      </c>
      <c r="C2484" s="3" t="s">
        <v>6112</v>
      </c>
      <c r="D2484" s="6">
        <v>50000</v>
      </c>
      <c r="E2484" s="8">
        <v>108397.11</v>
      </c>
      <c r="F2484" t="s">
        <v>8218</v>
      </c>
      <c r="G2484" t="s">
        <v>8223</v>
      </c>
      <c r="H2484" t="s">
        <v>8245</v>
      </c>
      <c r="I2484">
        <v>1485191143</v>
      </c>
      <c r="J2484">
        <v>1482599143</v>
      </c>
      <c r="K2484" t="b">
        <v>1</v>
      </c>
      <c r="L2484">
        <v>1375</v>
      </c>
      <c r="M2484" t="b">
        <v>1</v>
      </c>
      <c r="N2484" t="s">
        <v>8293</v>
      </c>
      <c r="O2484" t="s">
        <v>8317</v>
      </c>
      <c r="P2484" t="s">
        <v>8347</v>
      </c>
      <c r="Q2484">
        <f t="shared" si="229"/>
        <v>217</v>
      </c>
      <c r="R2484">
        <f t="shared" si="228"/>
        <v>78.83</v>
      </c>
      <c r="S2484" s="12">
        <f t="shared" si="230"/>
        <v>42728.71230324074</v>
      </c>
      <c r="T2484" s="12">
        <f t="shared" si="231"/>
        <v>42758.71230324074</v>
      </c>
      <c r="U2484">
        <f t="shared" si="232"/>
        <v>2016</v>
      </c>
      <c r="V2484" s="18">
        <f t="shared" si="233"/>
        <v>30</v>
      </c>
    </row>
    <row r="2485" spans="1:22" ht="60" x14ac:dyDescent="0.25">
      <c r="A2485">
        <v>2003</v>
      </c>
      <c r="B2485" s="3" t="s">
        <v>2004</v>
      </c>
      <c r="C2485" s="3" t="s">
        <v>6113</v>
      </c>
      <c r="D2485" s="6">
        <v>500</v>
      </c>
      <c r="E2485" s="8">
        <v>1560</v>
      </c>
      <c r="F2485" t="s">
        <v>8218</v>
      </c>
      <c r="G2485" t="s">
        <v>8223</v>
      </c>
      <c r="H2485" t="s">
        <v>8245</v>
      </c>
      <c r="I2485">
        <v>1278111600</v>
      </c>
      <c r="J2485">
        <v>1276830052</v>
      </c>
      <c r="K2485" t="b">
        <v>1</v>
      </c>
      <c r="L2485">
        <v>17</v>
      </c>
      <c r="M2485" t="b">
        <v>1</v>
      </c>
      <c r="N2485" t="s">
        <v>8293</v>
      </c>
      <c r="O2485" t="s">
        <v>8317</v>
      </c>
      <c r="P2485" t="s">
        <v>8347</v>
      </c>
      <c r="Q2485">
        <f t="shared" si="229"/>
        <v>312</v>
      </c>
      <c r="R2485">
        <f t="shared" si="228"/>
        <v>91.76</v>
      </c>
      <c r="S2485" s="12">
        <f t="shared" si="230"/>
        <v>40347.125601851854</v>
      </c>
      <c r="T2485" s="12">
        <f t="shared" si="231"/>
        <v>40361.958333333336</v>
      </c>
      <c r="U2485">
        <f t="shared" si="232"/>
        <v>2010</v>
      </c>
      <c r="V2485" s="18">
        <f t="shared" si="233"/>
        <v>14.832731481481483</v>
      </c>
    </row>
    <row r="2486" spans="1:22" ht="60" x14ac:dyDescent="0.25">
      <c r="A2486">
        <v>2004</v>
      </c>
      <c r="B2486" s="3" t="s">
        <v>2005</v>
      </c>
      <c r="C2486" s="3" t="s">
        <v>6114</v>
      </c>
      <c r="D2486" s="6">
        <v>50000</v>
      </c>
      <c r="E2486" s="8">
        <v>117210.24000000001</v>
      </c>
      <c r="F2486" t="s">
        <v>8218</v>
      </c>
      <c r="G2486" t="s">
        <v>8223</v>
      </c>
      <c r="H2486" t="s">
        <v>8245</v>
      </c>
      <c r="I2486">
        <v>1405002663</v>
      </c>
      <c r="J2486">
        <v>1402410663</v>
      </c>
      <c r="K2486" t="b">
        <v>1</v>
      </c>
      <c r="L2486">
        <v>354</v>
      </c>
      <c r="M2486" t="b">
        <v>1</v>
      </c>
      <c r="N2486" t="s">
        <v>8293</v>
      </c>
      <c r="O2486" t="s">
        <v>8317</v>
      </c>
      <c r="P2486" t="s">
        <v>8347</v>
      </c>
      <c r="Q2486">
        <f t="shared" si="229"/>
        <v>234</v>
      </c>
      <c r="R2486">
        <f t="shared" si="228"/>
        <v>331.1</v>
      </c>
      <c r="S2486" s="12">
        <f t="shared" si="230"/>
        <v>41800.604895833334</v>
      </c>
      <c r="T2486" s="12">
        <f t="shared" si="231"/>
        <v>41830.604895833334</v>
      </c>
      <c r="U2486">
        <f t="shared" si="232"/>
        <v>2014</v>
      </c>
      <c r="V2486" s="18">
        <f t="shared" si="233"/>
        <v>30</v>
      </c>
    </row>
    <row r="2487" spans="1:22" ht="60" x14ac:dyDescent="0.25">
      <c r="A2487">
        <v>2005</v>
      </c>
      <c r="B2487" s="3" t="s">
        <v>2006</v>
      </c>
      <c r="C2487" s="3" t="s">
        <v>6115</v>
      </c>
      <c r="D2487" s="6">
        <v>30000</v>
      </c>
      <c r="E2487" s="8">
        <v>37104.03</v>
      </c>
      <c r="F2487" t="s">
        <v>8218</v>
      </c>
      <c r="G2487" t="s">
        <v>8223</v>
      </c>
      <c r="H2487" t="s">
        <v>8245</v>
      </c>
      <c r="I2487">
        <v>1381895940</v>
      </c>
      <c r="J2487">
        <v>1379532618</v>
      </c>
      <c r="K2487" t="b">
        <v>1</v>
      </c>
      <c r="L2487">
        <v>191</v>
      </c>
      <c r="M2487" t="b">
        <v>1</v>
      </c>
      <c r="N2487" t="s">
        <v>8293</v>
      </c>
      <c r="O2487" t="s">
        <v>8317</v>
      </c>
      <c r="P2487" t="s">
        <v>8347</v>
      </c>
      <c r="Q2487">
        <f t="shared" si="229"/>
        <v>124</v>
      </c>
      <c r="R2487">
        <f t="shared" si="228"/>
        <v>194.26</v>
      </c>
      <c r="S2487" s="12">
        <f t="shared" si="230"/>
        <v>41535.812708333331</v>
      </c>
      <c r="T2487" s="12">
        <f t="shared" si="231"/>
        <v>41563.165972222225</v>
      </c>
      <c r="U2487">
        <f t="shared" si="232"/>
        <v>2013</v>
      </c>
      <c r="V2487" s="18">
        <f t="shared" si="233"/>
        <v>27.353263888888886</v>
      </c>
    </row>
    <row r="2488" spans="1:22" ht="60" x14ac:dyDescent="0.25">
      <c r="A2488">
        <v>2006</v>
      </c>
      <c r="B2488" s="3" t="s">
        <v>2007</v>
      </c>
      <c r="C2488" s="3" t="s">
        <v>6116</v>
      </c>
      <c r="D2488" s="6">
        <v>50000</v>
      </c>
      <c r="E2488" s="8">
        <v>123920</v>
      </c>
      <c r="F2488" t="s">
        <v>8218</v>
      </c>
      <c r="G2488" t="s">
        <v>8223</v>
      </c>
      <c r="H2488" t="s">
        <v>8245</v>
      </c>
      <c r="I2488">
        <v>1417611645</v>
      </c>
      <c r="J2488">
        <v>1414584045</v>
      </c>
      <c r="K2488" t="b">
        <v>1</v>
      </c>
      <c r="L2488">
        <v>303</v>
      </c>
      <c r="M2488" t="b">
        <v>1</v>
      </c>
      <c r="N2488" t="s">
        <v>8293</v>
      </c>
      <c r="O2488" t="s">
        <v>8317</v>
      </c>
      <c r="P2488" t="s">
        <v>8347</v>
      </c>
      <c r="Q2488">
        <f t="shared" si="229"/>
        <v>248</v>
      </c>
      <c r="R2488">
        <f t="shared" si="228"/>
        <v>408.98</v>
      </c>
      <c r="S2488" s="12">
        <f t="shared" si="230"/>
        <v>41941.500520833331</v>
      </c>
      <c r="T2488" s="12">
        <f t="shared" si="231"/>
        <v>41976.542187500003</v>
      </c>
      <c r="U2488">
        <f t="shared" si="232"/>
        <v>2014</v>
      </c>
      <c r="V2488" s="18">
        <f t="shared" si="233"/>
        <v>35.041666666666664</v>
      </c>
    </row>
    <row r="2489" spans="1:22" ht="60" x14ac:dyDescent="0.25">
      <c r="A2489">
        <v>2007</v>
      </c>
      <c r="B2489" s="3" t="s">
        <v>2008</v>
      </c>
      <c r="C2489" s="3" t="s">
        <v>6117</v>
      </c>
      <c r="D2489" s="6">
        <v>10000</v>
      </c>
      <c r="E2489" s="8">
        <v>11570.92</v>
      </c>
      <c r="F2489" t="s">
        <v>8218</v>
      </c>
      <c r="G2489" t="s">
        <v>8223</v>
      </c>
      <c r="H2489" t="s">
        <v>8245</v>
      </c>
      <c r="I2489">
        <v>1282622400</v>
      </c>
      <c r="J2489">
        <v>1276891586</v>
      </c>
      <c r="K2489" t="b">
        <v>1</v>
      </c>
      <c r="L2489">
        <v>137</v>
      </c>
      <c r="M2489" t="b">
        <v>1</v>
      </c>
      <c r="N2489" t="s">
        <v>8293</v>
      </c>
      <c r="O2489" t="s">
        <v>8317</v>
      </c>
      <c r="P2489" t="s">
        <v>8347</v>
      </c>
      <c r="Q2489">
        <f t="shared" si="229"/>
        <v>116</v>
      </c>
      <c r="R2489">
        <f t="shared" si="228"/>
        <v>84.46</v>
      </c>
      <c r="S2489" s="12">
        <f t="shared" si="230"/>
        <v>40347.837800925925</v>
      </c>
      <c r="T2489" s="12">
        <f t="shared" si="231"/>
        <v>40414.166666666664</v>
      </c>
      <c r="U2489">
        <f t="shared" si="232"/>
        <v>2010</v>
      </c>
      <c r="V2489" s="18">
        <f t="shared" si="233"/>
        <v>66.328865740740738</v>
      </c>
    </row>
    <row r="2490" spans="1:22" ht="60" x14ac:dyDescent="0.25">
      <c r="A2490">
        <v>2008</v>
      </c>
      <c r="B2490" s="3" t="s">
        <v>2009</v>
      </c>
      <c r="C2490" s="3" t="s">
        <v>6118</v>
      </c>
      <c r="D2490" s="6">
        <v>1570.79</v>
      </c>
      <c r="E2490" s="8">
        <v>1839</v>
      </c>
      <c r="F2490" t="s">
        <v>8218</v>
      </c>
      <c r="G2490" t="s">
        <v>8223</v>
      </c>
      <c r="H2490" t="s">
        <v>8245</v>
      </c>
      <c r="I2490">
        <v>1316442622</v>
      </c>
      <c r="J2490">
        <v>1312641022</v>
      </c>
      <c r="K2490" t="b">
        <v>1</v>
      </c>
      <c r="L2490">
        <v>41</v>
      </c>
      <c r="M2490" t="b">
        <v>1</v>
      </c>
      <c r="N2490" t="s">
        <v>8293</v>
      </c>
      <c r="O2490" t="s">
        <v>8317</v>
      </c>
      <c r="P2490" t="s">
        <v>8347</v>
      </c>
      <c r="Q2490">
        <f t="shared" si="229"/>
        <v>117</v>
      </c>
      <c r="R2490">
        <f t="shared" si="228"/>
        <v>44.85</v>
      </c>
      <c r="S2490" s="12">
        <f t="shared" si="230"/>
        <v>40761.604421296295</v>
      </c>
      <c r="T2490" s="12">
        <f t="shared" si="231"/>
        <v>40805.604421296295</v>
      </c>
      <c r="U2490">
        <f t="shared" si="232"/>
        <v>2011</v>
      </c>
      <c r="V2490" s="18">
        <f t="shared" si="233"/>
        <v>44</v>
      </c>
    </row>
    <row r="2491" spans="1:22" ht="60" x14ac:dyDescent="0.25">
      <c r="A2491">
        <v>2009</v>
      </c>
      <c r="B2491" s="3" t="s">
        <v>2010</v>
      </c>
      <c r="C2491" s="3" t="s">
        <v>6119</v>
      </c>
      <c r="D2491" s="6">
        <v>50000</v>
      </c>
      <c r="E2491" s="8">
        <v>152579</v>
      </c>
      <c r="F2491" t="s">
        <v>8218</v>
      </c>
      <c r="G2491" t="s">
        <v>8235</v>
      </c>
      <c r="H2491" t="s">
        <v>8248</v>
      </c>
      <c r="I2491">
        <v>1479890743</v>
      </c>
      <c r="J2491">
        <v>1476776743</v>
      </c>
      <c r="K2491" t="b">
        <v>1</v>
      </c>
      <c r="L2491">
        <v>398</v>
      </c>
      <c r="M2491" t="b">
        <v>1</v>
      </c>
      <c r="N2491" t="s">
        <v>8293</v>
      </c>
      <c r="O2491" t="s">
        <v>8317</v>
      </c>
      <c r="P2491" t="s">
        <v>8347</v>
      </c>
      <c r="Q2491">
        <f t="shared" si="229"/>
        <v>305</v>
      </c>
      <c r="R2491">
        <f t="shared" si="228"/>
        <v>383.36</v>
      </c>
      <c r="S2491" s="12">
        <f t="shared" si="230"/>
        <v>42661.323414351849</v>
      </c>
      <c r="T2491" s="12">
        <f t="shared" si="231"/>
        <v>42697.365081018521</v>
      </c>
      <c r="U2491">
        <f t="shared" si="232"/>
        <v>2016</v>
      </c>
      <c r="V2491" s="18">
        <f t="shared" si="233"/>
        <v>36.041666666666664</v>
      </c>
    </row>
    <row r="2492" spans="1:22" ht="30" x14ac:dyDescent="0.25">
      <c r="A2492">
        <v>2010</v>
      </c>
      <c r="B2492" s="3" t="s">
        <v>2011</v>
      </c>
      <c r="C2492" s="3" t="s">
        <v>6120</v>
      </c>
      <c r="D2492" s="6">
        <v>30000</v>
      </c>
      <c r="E2492" s="8">
        <v>96015.9</v>
      </c>
      <c r="F2492" t="s">
        <v>8218</v>
      </c>
      <c r="G2492" t="s">
        <v>8223</v>
      </c>
      <c r="H2492" t="s">
        <v>8245</v>
      </c>
      <c r="I2492">
        <v>1471564491</v>
      </c>
      <c r="J2492">
        <v>1468972491</v>
      </c>
      <c r="K2492" t="b">
        <v>1</v>
      </c>
      <c r="L2492">
        <v>1737</v>
      </c>
      <c r="M2492" t="b">
        <v>1</v>
      </c>
      <c r="N2492" t="s">
        <v>8293</v>
      </c>
      <c r="O2492" t="s">
        <v>8317</v>
      </c>
      <c r="P2492" t="s">
        <v>8347</v>
      </c>
      <c r="Q2492">
        <f t="shared" si="229"/>
        <v>320</v>
      </c>
      <c r="R2492">
        <f t="shared" si="228"/>
        <v>55.28</v>
      </c>
      <c r="S2492" s="12">
        <f t="shared" si="230"/>
        <v>42570.996423611112</v>
      </c>
      <c r="T2492" s="12">
        <f t="shared" si="231"/>
        <v>42600.996423611112</v>
      </c>
      <c r="U2492">
        <f t="shared" si="232"/>
        <v>2016</v>
      </c>
      <c r="V2492" s="18">
        <f t="shared" si="233"/>
        <v>30</v>
      </c>
    </row>
    <row r="2493" spans="1:22" ht="45" x14ac:dyDescent="0.25">
      <c r="A2493">
        <v>2011</v>
      </c>
      <c r="B2493" s="3" t="s">
        <v>2012</v>
      </c>
      <c r="C2493" s="3" t="s">
        <v>6121</v>
      </c>
      <c r="D2493" s="6">
        <v>50000</v>
      </c>
      <c r="E2493" s="8">
        <v>409782</v>
      </c>
      <c r="F2493" t="s">
        <v>8218</v>
      </c>
      <c r="G2493" t="s">
        <v>8238</v>
      </c>
      <c r="H2493" t="s">
        <v>8248</v>
      </c>
      <c r="I2493">
        <v>1452553200</v>
      </c>
      <c r="J2493">
        <v>1449650173</v>
      </c>
      <c r="K2493" t="b">
        <v>1</v>
      </c>
      <c r="L2493">
        <v>971</v>
      </c>
      <c r="M2493" t="b">
        <v>1</v>
      </c>
      <c r="N2493" t="s">
        <v>8293</v>
      </c>
      <c r="O2493" t="s">
        <v>8317</v>
      </c>
      <c r="P2493" t="s">
        <v>8347</v>
      </c>
      <c r="Q2493">
        <f t="shared" si="229"/>
        <v>820</v>
      </c>
      <c r="R2493">
        <f t="shared" si="228"/>
        <v>422.02</v>
      </c>
      <c r="S2493" s="12">
        <f t="shared" si="230"/>
        <v>42347.358483796299</v>
      </c>
      <c r="T2493" s="12">
        <f t="shared" si="231"/>
        <v>42380.958333333328</v>
      </c>
      <c r="U2493">
        <f t="shared" si="232"/>
        <v>2015</v>
      </c>
      <c r="V2493" s="18">
        <f t="shared" si="233"/>
        <v>33.599849537037038</v>
      </c>
    </row>
    <row r="2494" spans="1:22" ht="45" x14ac:dyDescent="0.25">
      <c r="A2494">
        <v>2012</v>
      </c>
      <c r="B2494" s="3" t="s">
        <v>2013</v>
      </c>
      <c r="C2494" s="3" t="s">
        <v>6122</v>
      </c>
      <c r="D2494" s="6">
        <v>5000</v>
      </c>
      <c r="E2494" s="8">
        <v>11745</v>
      </c>
      <c r="F2494" t="s">
        <v>8218</v>
      </c>
      <c r="G2494" t="s">
        <v>8223</v>
      </c>
      <c r="H2494" t="s">
        <v>8245</v>
      </c>
      <c r="I2494">
        <v>1423165441</v>
      </c>
      <c r="J2494">
        <v>1420573441</v>
      </c>
      <c r="K2494" t="b">
        <v>1</v>
      </c>
      <c r="L2494">
        <v>183</v>
      </c>
      <c r="M2494" t="b">
        <v>1</v>
      </c>
      <c r="N2494" t="s">
        <v>8293</v>
      </c>
      <c r="O2494" t="s">
        <v>8317</v>
      </c>
      <c r="P2494" t="s">
        <v>8347</v>
      </c>
      <c r="Q2494">
        <f t="shared" si="229"/>
        <v>235</v>
      </c>
      <c r="R2494">
        <f t="shared" si="228"/>
        <v>64.180000000000007</v>
      </c>
      <c r="S2494" s="12">
        <f t="shared" si="230"/>
        <v>42010.822233796294</v>
      </c>
      <c r="T2494" s="12">
        <f t="shared" si="231"/>
        <v>42040.822233796294</v>
      </c>
      <c r="U2494">
        <f t="shared" si="232"/>
        <v>2015</v>
      </c>
      <c r="V2494" s="18">
        <f t="shared" si="233"/>
        <v>30</v>
      </c>
    </row>
    <row r="2495" spans="1:22" ht="60" x14ac:dyDescent="0.25">
      <c r="A2495">
        <v>2013</v>
      </c>
      <c r="B2495" s="3" t="s">
        <v>2014</v>
      </c>
      <c r="C2495" s="3" t="s">
        <v>6123</v>
      </c>
      <c r="D2495" s="6">
        <v>160000</v>
      </c>
      <c r="E2495" s="8">
        <v>791862</v>
      </c>
      <c r="F2495" t="s">
        <v>8218</v>
      </c>
      <c r="G2495" t="s">
        <v>8223</v>
      </c>
      <c r="H2495" t="s">
        <v>8245</v>
      </c>
      <c r="I2495">
        <v>1468019014</v>
      </c>
      <c r="J2495">
        <v>1462835014</v>
      </c>
      <c r="K2495" t="b">
        <v>1</v>
      </c>
      <c r="L2495">
        <v>4562</v>
      </c>
      <c r="M2495" t="b">
        <v>1</v>
      </c>
      <c r="N2495" t="s">
        <v>8293</v>
      </c>
      <c r="O2495" t="s">
        <v>8317</v>
      </c>
      <c r="P2495" t="s">
        <v>8347</v>
      </c>
      <c r="Q2495">
        <f t="shared" si="229"/>
        <v>495</v>
      </c>
      <c r="R2495">
        <f t="shared" si="228"/>
        <v>173.58</v>
      </c>
      <c r="S2495" s="12">
        <f t="shared" si="230"/>
        <v>42499.960810185185</v>
      </c>
      <c r="T2495" s="12">
        <f t="shared" si="231"/>
        <v>42559.960810185185</v>
      </c>
      <c r="U2495">
        <f t="shared" si="232"/>
        <v>2016</v>
      </c>
      <c r="V2495" s="18">
        <f t="shared" si="233"/>
        <v>60</v>
      </c>
    </row>
    <row r="2496" spans="1:22" ht="45" x14ac:dyDescent="0.25">
      <c r="A2496">
        <v>2014</v>
      </c>
      <c r="B2496" s="3" t="s">
        <v>2015</v>
      </c>
      <c r="C2496" s="3" t="s">
        <v>6124</v>
      </c>
      <c r="D2496" s="6">
        <v>30000</v>
      </c>
      <c r="E2496" s="8">
        <v>2344134.67</v>
      </c>
      <c r="F2496" t="s">
        <v>8218</v>
      </c>
      <c r="G2496" t="s">
        <v>8223</v>
      </c>
      <c r="H2496" t="s">
        <v>8245</v>
      </c>
      <c r="I2496">
        <v>1364184539</v>
      </c>
      <c r="J2496">
        <v>1361250539</v>
      </c>
      <c r="K2496" t="b">
        <v>1</v>
      </c>
      <c r="L2496">
        <v>26457</v>
      </c>
      <c r="M2496" t="b">
        <v>1</v>
      </c>
      <c r="N2496" t="s">
        <v>8293</v>
      </c>
      <c r="O2496" t="s">
        <v>8317</v>
      </c>
      <c r="P2496" t="s">
        <v>8347</v>
      </c>
      <c r="Q2496">
        <f t="shared" si="229"/>
        <v>7814</v>
      </c>
      <c r="R2496">
        <f t="shared" si="228"/>
        <v>88.6</v>
      </c>
      <c r="S2496" s="12">
        <f t="shared" si="230"/>
        <v>41324.214571759258</v>
      </c>
      <c r="T2496" s="12">
        <f t="shared" si="231"/>
        <v>41358.172905092593</v>
      </c>
      <c r="U2496">
        <f t="shared" si="232"/>
        <v>2013</v>
      </c>
      <c r="V2496" s="18">
        <f t="shared" si="233"/>
        <v>33.958333333333336</v>
      </c>
    </row>
    <row r="2497" spans="1:22" ht="45" x14ac:dyDescent="0.25">
      <c r="A2497">
        <v>2015</v>
      </c>
      <c r="B2497" s="3" t="s">
        <v>2016</v>
      </c>
      <c r="C2497" s="3" t="s">
        <v>6125</v>
      </c>
      <c r="D2497" s="6">
        <v>7200</v>
      </c>
      <c r="E2497" s="8">
        <v>8136.01</v>
      </c>
      <c r="F2497" t="s">
        <v>8218</v>
      </c>
      <c r="G2497" t="s">
        <v>8223</v>
      </c>
      <c r="H2497" t="s">
        <v>8245</v>
      </c>
      <c r="I2497">
        <v>1315602163</v>
      </c>
      <c r="J2497">
        <v>1313010163</v>
      </c>
      <c r="K2497" t="b">
        <v>1</v>
      </c>
      <c r="L2497">
        <v>162</v>
      </c>
      <c r="M2497" t="b">
        <v>1</v>
      </c>
      <c r="N2497" t="s">
        <v>8293</v>
      </c>
      <c r="O2497" t="s">
        <v>8317</v>
      </c>
      <c r="P2497" t="s">
        <v>8347</v>
      </c>
      <c r="Q2497">
        <f t="shared" si="229"/>
        <v>113</v>
      </c>
      <c r="R2497">
        <f t="shared" si="228"/>
        <v>50.22</v>
      </c>
      <c r="S2497" s="12">
        <f t="shared" si="230"/>
        <v>40765.876886574071</v>
      </c>
      <c r="T2497" s="12">
        <f t="shared" si="231"/>
        <v>40795.876886574071</v>
      </c>
      <c r="U2497">
        <f t="shared" si="232"/>
        <v>2011</v>
      </c>
      <c r="V2497" s="18">
        <f t="shared" si="233"/>
        <v>30</v>
      </c>
    </row>
    <row r="2498" spans="1:22" ht="30" x14ac:dyDescent="0.25">
      <c r="A2498">
        <v>2016</v>
      </c>
      <c r="B2498" s="3" t="s">
        <v>2017</v>
      </c>
      <c r="C2498" s="3" t="s">
        <v>6126</v>
      </c>
      <c r="D2498" s="6">
        <v>10000</v>
      </c>
      <c r="E2498" s="8">
        <v>92154.22</v>
      </c>
      <c r="F2498" t="s">
        <v>8218</v>
      </c>
      <c r="G2498" t="s">
        <v>8223</v>
      </c>
      <c r="H2498" t="s">
        <v>8245</v>
      </c>
      <c r="I2498">
        <v>1362863299</v>
      </c>
      <c r="J2498">
        <v>1360271299</v>
      </c>
      <c r="K2498" t="b">
        <v>1</v>
      </c>
      <c r="L2498">
        <v>479</v>
      </c>
      <c r="M2498" t="b">
        <v>1</v>
      </c>
      <c r="N2498" t="s">
        <v>8293</v>
      </c>
      <c r="O2498" t="s">
        <v>8317</v>
      </c>
      <c r="P2498" t="s">
        <v>8347</v>
      </c>
      <c r="Q2498">
        <f t="shared" si="229"/>
        <v>922</v>
      </c>
      <c r="R2498">
        <f t="shared" ref="R2498:R2561" si="234">IFERROR(ROUND(E2498/L2498,2),0)</f>
        <v>192.39</v>
      </c>
      <c r="S2498" s="12">
        <f t="shared" si="230"/>
        <v>41312.88077546296</v>
      </c>
      <c r="T2498" s="12">
        <f t="shared" si="231"/>
        <v>41342.88077546296</v>
      </c>
      <c r="U2498">
        <f t="shared" si="232"/>
        <v>2013</v>
      </c>
      <c r="V2498" s="18">
        <f t="shared" si="233"/>
        <v>30</v>
      </c>
    </row>
    <row r="2499" spans="1:22" ht="60" x14ac:dyDescent="0.25">
      <c r="A2499">
        <v>2017</v>
      </c>
      <c r="B2499" s="3" t="s">
        <v>2018</v>
      </c>
      <c r="C2499" s="3" t="s">
        <v>6127</v>
      </c>
      <c r="D2499" s="6">
        <v>25000</v>
      </c>
      <c r="E2499" s="8">
        <v>31275.599999999999</v>
      </c>
      <c r="F2499" t="s">
        <v>8218</v>
      </c>
      <c r="G2499" t="s">
        <v>8223</v>
      </c>
      <c r="H2499" t="s">
        <v>8245</v>
      </c>
      <c r="I2499">
        <v>1332561600</v>
      </c>
      <c r="J2499">
        <v>1329873755</v>
      </c>
      <c r="K2499" t="b">
        <v>1</v>
      </c>
      <c r="L2499">
        <v>426</v>
      </c>
      <c r="M2499" t="b">
        <v>1</v>
      </c>
      <c r="N2499" t="s">
        <v>8293</v>
      </c>
      <c r="O2499" t="s">
        <v>8317</v>
      </c>
      <c r="P2499" t="s">
        <v>8347</v>
      </c>
      <c r="Q2499">
        <f t="shared" ref="Q2499:Q2562" si="235">ROUND(E2499/D2499*100,0)</f>
        <v>125</v>
      </c>
      <c r="R2499">
        <f t="shared" si="234"/>
        <v>73.42</v>
      </c>
      <c r="S2499" s="12">
        <f t="shared" ref="S2499:S2562" si="236">(((J2499/60)/60)/24)+DATE(1970,1,1)</f>
        <v>40961.057349537034</v>
      </c>
      <c r="T2499" s="12">
        <f t="shared" ref="T2499:T2562" si="237">(((I2499/60)/60)/24)+DATE(1970,1,1)</f>
        <v>40992.166666666664</v>
      </c>
      <c r="U2499">
        <f t="shared" ref="U2499:U2562" si="238">YEAR(S2499)</f>
        <v>2012</v>
      </c>
      <c r="V2499" s="18">
        <f t="shared" ref="V2499:V2562" si="239">(I2499-J2499)/60/60/24</f>
        <v>31.109317129629627</v>
      </c>
    </row>
    <row r="2500" spans="1:22" ht="60" x14ac:dyDescent="0.25">
      <c r="A2500">
        <v>2018</v>
      </c>
      <c r="B2500" s="3" t="s">
        <v>2019</v>
      </c>
      <c r="C2500" s="3" t="s">
        <v>6128</v>
      </c>
      <c r="D2500" s="6">
        <v>65000</v>
      </c>
      <c r="E2500" s="8">
        <v>66458.23</v>
      </c>
      <c r="F2500" t="s">
        <v>8218</v>
      </c>
      <c r="G2500" t="s">
        <v>8240</v>
      </c>
      <c r="H2500" t="s">
        <v>8248</v>
      </c>
      <c r="I2500">
        <v>1439455609</v>
      </c>
      <c r="J2500">
        <v>1436863609</v>
      </c>
      <c r="K2500" t="b">
        <v>1</v>
      </c>
      <c r="L2500">
        <v>450</v>
      </c>
      <c r="M2500" t="b">
        <v>1</v>
      </c>
      <c r="N2500" t="s">
        <v>8293</v>
      </c>
      <c r="O2500" t="s">
        <v>8317</v>
      </c>
      <c r="P2500" t="s">
        <v>8347</v>
      </c>
      <c r="Q2500">
        <f t="shared" si="235"/>
        <v>102</v>
      </c>
      <c r="R2500">
        <f t="shared" si="234"/>
        <v>147.68</v>
      </c>
      <c r="S2500" s="12">
        <f t="shared" si="236"/>
        <v>42199.365844907406</v>
      </c>
      <c r="T2500" s="12">
        <f t="shared" si="237"/>
        <v>42229.365844907406</v>
      </c>
      <c r="U2500">
        <f t="shared" si="238"/>
        <v>2015</v>
      </c>
      <c r="V2500" s="18">
        <f t="shared" si="239"/>
        <v>30</v>
      </c>
    </row>
    <row r="2501" spans="1:22" ht="60" x14ac:dyDescent="0.25">
      <c r="A2501">
        <v>2019</v>
      </c>
      <c r="B2501" s="3" t="s">
        <v>2020</v>
      </c>
      <c r="C2501" s="3" t="s">
        <v>6129</v>
      </c>
      <c r="D2501" s="6">
        <v>40000</v>
      </c>
      <c r="E2501" s="8">
        <v>193963.9</v>
      </c>
      <c r="F2501" t="s">
        <v>8218</v>
      </c>
      <c r="G2501" t="s">
        <v>8223</v>
      </c>
      <c r="H2501" t="s">
        <v>8245</v>
      </c>
      <c r="I2501">
        <v>1474563621</v>
      </c>
      <c r="J2501">
        <v>1471971621</v>
      </c>
      <c r="K2501" t="b">
        <v>1</v>
      </c>
      <c r="L2501">
        <v>1780</v>
      </c>
      <c r="M2501" t="b">
        <v>1</v>
      </c>
      <c r="N2501" t="s">
        <v>8293</v>
      </c>
      <c r="O2501" t="s">
        <v>8317</v>
      </c>
      <c r="P2501" t="s">
        <v>8347</v>
      </c>
      <c r="Q2501">
        <f t="shared" si="235"/>
        <v>485</v>
      </c>
      <c r="R2501">
        <f t="shared" si="234"/>
        <v>108.97</v>
      </c>
      <c r="S2501" s="12">
        <f t="shared" si="236"/>
        <v>42605.70857638889</v>
      </c>
      <c r="T2501" s="12">
        <f t="shared" si="237"/>
        <v>42635.70857638889</v>
      </c>
      <c r="U2501">
        <f t="shared" si="238"/>
        <v>2016</v>
      </c>
      <c r="V2501" s="18">
        <f t="shared" si="239"/>
        <v>30</v>
      </c>
    </row>
    <row r="2502" spans="1:22" ht="60" x14ac:dyDescent="0.25">
      <c r="A2502">
        <v>2020</v>
      </c>
      <c r="B2502" s="3" t="s">
        <v>2021</v>
      </c>
      <c r="C2502" s="3" t="s">
        <v>6130</v>
      </c>
      <c r="D2502" s="6">
        <v>1500</v>
      </c>
      <c r="E2502" s="8">
        <v>2885</v>
      </c>
      <c r="F2502" t="s">
        <v>8218</v>
      </c>
      <c r="G2502" t="s">
        <v>8223</v>
      </c>
      <c r="H2502" t="s">
        <v>8245</v>
      </c>
      <c r="I2502">
        <v>1400108640</v>
      </c>
      <c r="J2502">
        <v>1396923624</v>
      </c>
      <c r="K2502" t="b">
        <v>1</v>
      </c>
      <c r="L2502">
        <v>122</v>
      </c>
      <c r="M2502" t="b">
        <v>1</v>
      </c>
      <c r="N2502" t="s">
        <v>8293</v>
      </c>
      <c r="O2502" t="s">
        <v>8317</v>
      </c>
      <c r="P2502" t="s">
        <v>8347</v>
      </c>
      <c r="Q2502">
        <f t="shared" si="235"/>
        <v>192</v>
      </c>
      <c r="R2502">
        <f t="shared" si="234"/>
        <v>23.65</v>
      </c>
      <c r="S2502" s="12">
        <f t="shared" si="236"/>
        <v>41737.097499999996</v>
      </c>
      <c r="T2502" s="12">
        <f t="shared" si="237"/>
        <v>41773.961111111108</v>
      </c>
      <c r="U2502">
        <f t="shared" si="238"/>
        <v>2014</v>
      </c>
      <c r="V2502" s="18">
        <f t="shared" si="239"/>
        <v>36.863611111111112</v>
      </c>
    </row>
    <row r="2503" spans="1:22" ht="60" x14ac:dyDescent="0.25">
      <c r="A2503">
        <v>2021</v>
      </c>
      <c r="B2503" s="3" t="s">
        <v>2022</v>
      </c>
      <c r="C2503" s="3" t="s">
        <v>6131</v>
      </c>
      <c r="D2503" s="6">
        <v>5000</v>
      </c>
      <c r="E2503" s="8">
        <v>14055</v>
      </c>
      <c r="F2503" t="s">
        <v>8218</v>
      </c>
      <c r="G2503" t="s">
        <v>8223</v>
      </c>
      <c r="H2503" t="s">
        <v>8245</v>
      </c>
      <c r="I2503">
        <v>1411522897</v>
      </c>
      <c r="J2503">
        <v>1407634897</v>
      </c>
      <c r="K2503" t="b">
        <v>1</v>
      </c>
      <c r="L2503">
        <v>95</v>
      </c>
      <c r="M2503" t="b">
        <v>1</v>
      </c>
      <c r="N2503" t="s">
        <v>8293</v>
      </c>
      <c r="O2503" t="s">
        <v>8317</v>
      </c>
      <c r="P2503" t="s">
        <v>8347</v>
      </c>
      <c r="Q2503">
        <f t="shared" si="235"/>
        <v>281</v>
      </c>
      <c r="R2503">
        <f t="shared" si="234"/>
        <v>147.94999999999999</v>
      </c>
      <c r="S2503" s="12">
        <f t="shared" si="236"/>
        <v>41861.070567129631</v>
      </c>
      <c r="T2503" s="12">
        <f t="shared" si="237"/>
        <v>41906.070567129631</v>
      </c>
      <c r="U2503">
        <f t="shared" si="238"/>
        <v>2014</v>
      </c>
      <c r="V2503" s="18">
        <f t="shared" si="239"/>
        <v>45</v>
      </c>
    </row>
    <row r="2504" spans="1:22" ht="60" x14ac:dyDescent="0.25">
      <c r="A2504">
        <v>2022</v>
      </c>
      <c r="B2504" s="3" t="s">
        <v>2023</v>
      </c>
      <c r="C2504" s="3" t="s">
        <v>6132</v>
      </c>
      <c r="D2504" s="6">
        <v>100000</v>
      </c>
      <c r="E2504" s="8">
        <v>125137</v>
      </c>
      <c r="F2504" t="s">
        <v>8218</v>
      </c>
      <c r="G2504" t="s">
        <v>8223</v>
      </c>
      <c r="H2504" t="s">
        <v>8245</v>
      </c>
      <c r="I2504">
        <v>1465652372</v>
      </c>
      <c r="J2504">
        <v>1463060372</v>
      </c>
      <c r="K2504" t="b">
        <v>1</v>
      </c>
      <c r="L2504">
        <v>325</v>
      </c>
      <c r="M2504" t="b">
        <v>1</v>
      </c>
      <c r="N2504" t="s">
        <v>8293</v>
      </c>
      <c r="O2504" t="s">
        <v>8317</v>
      </c>
      <c r="P2504" t="s">
        <v>8347</v>
      </c>
      <c r="Q2504">
        <f t="shared" si="235"/>
        <v>125</v>
      </c>
      <c r="R2504">
        <f t="shared" si="234"/>
        <v>385.04</v>
      </c>
      <c r="S2504" s="12">
        <f t="shared" si="236"/>
        <v>42502.569120370375</v>
      </c>
      <c r="T2504" s="12">
        <f t="shared" si="237"/>
        <v>42532.569120370375</v>
      </c>
      <c r="U2504">
        <f t="shared" si="238"/>
        <v>2016</v>
      </c>
      <c r="V2504" s="18">
        <f t="shared" si="239"/>
        <v>30</v>
      </c>
    </row>
    <row r="2505" spans="1:22" ht="60" x14ac:dyDescent="0.25">
      <c r="A2505">
        <v>2023</v>
      </c>
      <c r="B2505" s="3" t="s">
        <v>2024</v>
      </c>
      <c r="C2505" s="3" t="s">
        <v>6133</v>
      </c>
      <c r="D2505" s="6">
        <v>100000</v>
      </c>
      <c r="E2505" s="8">
        <v>161459</v>
      </c>
      <c r="F2505" t="s">
        <v>8218</v>
      </c>
      <c r="G2505" t="s">
        <v>8223</v>
      </c>
      <c r="H2505" t="s">
        <v>8245</v>
      </c>
      <c r="I2505">
        <v>1434017153</v>
      </c>
      <c r="J2505">
        <v>1431425153</v>
      </c>
      <c r="K2505" t="b">
        <v>1</v>
      </c>
      <c r="L2505">
        <v>353</v>
      </c>
      <c r="M2505" t="b">
        <v>1</v>
      </c>
      <c r="N2505" t="s">
        <v>8293</v>
      </c>
      <c r="O2505" t="s">
        <v>8317</v>
      </c>
      <c r="P2505" t="s">
        <v>8347</v>
      </c>
      <c r="Q2505">
        <f t="shared" si="235"/>
        <v>161</v>
      </c>
      <c r="R2505">
        <f t="shared" si="234"/>
        <v>457.39</v>
      </c>
      <c r="S2505" s="12">
        <f t="shared" si="236"/>
        <v>42136.420752314814</v>
      </c>
      <c r="T2505" s="12">
        <f t="shared" si="237"/>
        <v>42166.420752314814</v>
      </c>
      <c r="U2505">
        <f t="shared" si="238"/>
        <v>2015</v>
      </c>
      <c r="V2505" s="18">
        <f t="shared" si="239"/>
        <v>30</v>
      </c>
    </row>
    <row r="2506" spans="1:22" ht="60" x14ac:dyDescent="0.25">
      <c r="A2506">
        <v>2024</v>
      </c>
      <c r="B2506" s="3" t="s">
        <v>2025</v>
      </c>
      <c r="C2506" s="3" t="s">
        <v>6134</v>
      </c>
      <c r="D2506" s="6">
        <v>4000</v>
      </c>
      <c r="E2506" s="8">
        <v>23414</v>
      </c>
      <c r="F2506" t="s">
        <v>8218</v>
      </c>
      <c r="G2506" t="s">
        <v>8223</v>
      </c>
      <c r="H2506" t="s">
        <v>8245</v>
      </c>
      <c r="I2506">
        <v>1344826800</v>
      </c>
      <c r="J2506">
        <v>1341875544</v>
      </c>
      <c r="K2506" t="b">
        <v>1</v>
      </c>
      <c r="L2506">
        <v>105</v>
      </c>
      <c r="M2506" t="b">
        <v>1</v>
      </c>
      <c r="N2506" t="s">
        <v>8293</v>
      </c>
      <c r="O2506" t="s">
        <v>8317</v>
      </c>
      <c r="P2506" t="s">
        <v>8347</v>
      </c>
      <c r="Q2506">
        <f t="shared" si="235"/>
        <v>585</v>
      </c>
      <c r="R2506">
        <f t="shared" si="234"/>
        <v>222.99</v>
      </c>
      <c r="S2506" s="12">
        <f t="shared" si="236"/>
        <v>41099.966944444444</v>
      </c>
      <c r="T2506" s="12">
        <f t="shared" si="237"/>
        <v>41134.125</v>
      </c>
      <c r="U2506">
        <f t="shared" si="238"/>
        <v>2012</v>
      </c>
      <c r="V2506" s="18">
        <f t="shared" si="239"/>
        <v>34.158055555555556</v>
      </c>
    </row>
    <row r="2507" spans="1:22" ht="60" x14ac:dyDescent="0.25">
      <c r="A2507">
        <v>2025</v>
      </c>
      <c r="B2507" s="3" t="s">
        <v>2026</v>
      </c>
      <c r="C2507" s="3" t="s">
        <v>6135</v>
      </c>
      <c r="D2507" s="6">
        <v>80000</v>
      </c>
      <c r="E2507" s="8">
        <v>160920</v>
      </c>
      <c r="F2507" t="s">
        <v>8218</v>
      </c>
      <c r="G2507" t="s">
        <v>8235</v>
      </c>
      <c r="H2507" t="s">
        <v>8248</v>
      </c>
      <c r="I2507">
        <v>1433996746</v>
      </c>
      <c r="J2507">
        <v>1431404746</v>
      </c>
      <c r="K2507" t="b">
        <v>1</v>
      </c>
      <c r="L2507">
        <v>729</v>
      </c>
      <c r="M2507" t="b">
        <v>1</v>
      </c>
      <c r="N2507" t="s">
        <v>8293</v>
      </c>
      <c r="O2507" t="s">
        <v>8317</v>
      </c>
      <c r="P2507" t="s">
        <v>8347</v>
      </c>
      <c r="Q2507">
        <f t="shared" si="235"/>
        <v>201</v>
      </c>
      <c r="R2507">
        <f t="shared" si="234"/>
        <v>220.74</v>
      </c>
      <c r="S2507" s="12">
        <f t="shared" si="236"/>
        <v>42136.184560185182</v>
      </c>
      <c r="T2507" s="12">
        <f t="shared" si="237"/>
        <v>42166.184560185182</v>
      </c>
      <c r="U2507">
        <f t="shared" si="238"/>
        <v>2015</v>
      </c>
      <c r="V2507" s="18">
        <f t="shared" si="239"/>
        <v>30</v>
      </c>
    </row>
    <row r="2508" spans="1:22" ht="30" x14ac:dyDescent="0.25">
      <c r="A2508">
        <v>2026</v>
      </c>
      <c r="B2508" s="3" t="s">
        <v>2027</v>
      </c>
      <c r="C2508" s="3" t="s">
        <v>6136</v>
      </c>
      <c r="D2508" s="6">
        <v>25000</v>
      </c>
      <c r="E2508" s="8">
        <v>33370.769999999997</v>
      </c>
      <c r="F2508" t="s">
        <v>8218</v>
      </c>
      <c r="G2508" t="s">
        <v>8223</v>
      </c>
      <c r="H2508" t="s">
        <v>8245</v>
      </c>
      <c r="I2508">
        <v>1398052740</v>
      </c>
      <c r="J2508">
        <v>1394127585</v>
      </c>
      <c r="K2508" t="b">
        <v>1</v>
      </c>
      <c r="L2508">
        <v>454</v>
      </c>
      <c r="M2508" t="b">
        <v>1</v>
      </c>
      <c r="N2508" t="s">
        <v>8293</v>
      </c>
      <c r="O2508" t="s">
        <v>8317</v>
      </c>
      <c r="P2508" t="s">
        <v>8347</v>
      </c>
      <c r="Q2508">
        <f t="shared" si="235"/>
        <v>133</v>
      </c>
      <c r="R2508">
        <f t="shared" si="234"/>
        <v>73.5</v>
      </c>
      <c r="S2508" s="12">
        <f t="shared" si="236"/>
        <v>41704.735937500001</v>
      </c>
      <c r="T2508" s="12">
        <f t="shared" si="237"/>
        <v>41750.165972222225</v>
      </c>
      <c r="U2508">
        <f t="shared" si="238"/>
        <v>2014</v>
      </c>
      <c r="V2508" s="18">
        <f t="shared" si="239"/>
        <v>45.430034722222224</v>
      </c>
    </row>
    <row r="2509" spans="1:22" ht="45" x14ac:dyDescent="0.25">
      <c r="A2509">
        <v>2027</v>
      </c>
      <c r="B2509" s="3" t="s">
        <v>2028</v>
      </c>
      <c r="C2509" s="3" t="s">
        <v>6137</v>
      </c>
      <c r="D2509" s="6">
        <v>100000</v>
      </c>
      <c r="E2509" s="8">
        <v>120249</v>
      </c>
      <c r="F2509" t="s">
        <v>8218</v>
      </c>
      <c r="G2509" t="s">
        <v>8223</v>
      </c>
      <c r="H2509" t="s">
        <v>8245</v>
      </c>
      <c r="I2509">
        <v>1427740319</v>
      </c>
      <c r="J2509">
        <v>1423855919</v>
      </c>
      <c r="K2509" t="b">
        <v>1</v>
      </c>
      <c r="L2509">
        <v>539</v>
      </c>
      <c r="M2509" t="b">
        <v>1</v>
      </c>
      <c r="N2509" t="s">
        <v>8293</v>
      </c>
      <c r="O2509" t="s">
        <v>8317</v>
      </c>
      <c r="P2509" t="s">
        <v>8347</v>
      </c>
      <c r="Q2509">
        <f t="shared" si="235"/>
        <v>120</v>
      </c>
      <c r="R2509">
        <f t="shared" si="234"/>
        <v>223.1</v>
      </c>
      <c r="S2509" s="12">
        <f t="shared" si="236"/>
        <v>42048.813877314817</v>
      </c>
      <c r="T2509" s="12">
        <f t="shared" si="237"/>
        <v>42093.772210648152</v>
      </c>
      <c r="U2509">
        <f t="shared" si="238"/>
        <v>2015</v>
      </c>
      <c r="V2509" s="18">
        <f t="shared" si="239"/>
        <v>44.958333333333336</v>
      </c>
    </row>
    <row r="2510" spans="1:22" ht="30" x14ac:dyDescent="0.25">
      <c r="A2510">
        <v>2028</v>
      </c>
      <c r="B2510" s="3" t="s">
        <v>2029</v>
      </c>
      <c r="C2510" s="3" t="s">
        <v>6138</v>
      </c>
      <c r="D2510" s="6">
        <v>3000</v>
      </c>
      <c r="E2510" s="8">
        <v>3785</v>
      </c>
      <c r="F2510" t="s">
        <v>8218</v>
      </c>
      <c r="G2510" t="s">
        <v>8223</v>
      </c>
      <c r="H2510" t="s">
        <v>8245</v>
      </c>
      <c r="I2510">
        <v>1268690100</v>
      </c>
      <c r="J2510">
        <v>1265493806</v>
      </c>
      <c r="K2510" t="b">
        <v>1</v>
      </c>
      <c r="L2510">
        <v>79</v>
      </c>
      <c r="M2510" t="b">
        <v>1</v>
      </c>
      <c r="N2510" t="s">
        <v>8293</v>
      </c>
      <c r="O2510" t="s">
        <v>8317</v>
      </c>
      <c r="P2510" t="s">
        <v>8347</v>
      </c>
      <c r="Q2510">
        <f t="shared" si="235"/>
        <v>126</v>
      </c>
      <c r="R2510">
        <f t="shared" si="234"/>
        <v>47.91</v>
      </c>
      <c r="S2510" s="12">
        <f t="shared" si="236"/>
        <v>40215.919050925928</v>
      </c>
      <c r="T2510" s="12">
        <f t="shared" si="237"/>
        <v>40252.913194444445</v>
      </c>
      <c r="U2510">
        <f t="shared" si="238"/>
        <v>2010</v>
      </c>
      <c r="V2510" s="18">
        <f t="shared" si="239"/>
        <v>36.99414351851852</v>
      </c>
    </row>
    <row r="2511" spans="1:22" ht="45" x14ac:dyDescent="0.25">
      <c r="A2511">
        <v>2029</v>
      </c>
      <c r="B2511" s="3" t="s">
        <v>2030</v>
      </c>
      <c r="C2511" s="3" t="s">
        <v>6139</v>
      </c>
      <c r="D2511" s="6">
        <v>2500</v>
      </c>
      <c r="E2511" s="8">
        <v>9030</v>
      </c>
      <c r="F2511" t="s">
        <v>8218</v>
      </c>
      <c r="G2511" t="s">
        <v>8223</v>
      </c>
      <c r="H2511" t="s">
        <v>8245</v>
      </c>
      <c r="I2511">
        <v>1409099481</v>
      </c>
      <c r="J2511">
        <v>1406507481</v>
      </c>
      <c r="K2511" t="b">
        <v>1</v>
      </c>
      <c r="L2511">
        <v>94</v>
      </c>
      <c r="M2511" t="b">
        <v>1</v>
      </c>
      <c r="N2511" t="s">
        <v>8293</v>
      </c>
      <c r="O2511" t="s">
        <v>8317</v>
      </c>
      <c r="P2511" t="s">
        <v>8347</v>
      </c>
      <c r="Q2511">
        <f t="shared" si="235"/>
        <v>361</v>
      </c>
      <c r="R2511">
        <f t="shared" si="234"/>
        <v>96.06</v>
      </c>
      <c r="S2511" s="12">
        <f t="shared" si="236"/>
        <v>41848.021770833337</v>
      </c>
      <c r="T2511" s="12">
        <f t="shared" si="237"/>
        <v>41878.021770833337</v>
      </c>
      <c r="U2511">
        <f t="shared" si="238"/>
        <v>2014</v>
      </c>
      <c r="V2511" s="18">
        <f t="shared" si="239"/>
        <v>30</v>
      </c>
    </row>
    <row r="2512" spans="1:22" ht="45" x14ac:dyDescent="0.25">
      <c r="A2512">
        <v>2030</v>
      </c>
      <c r="B2512" s="3" t="s">
        <v>2031</v>
      </c>
      <c r="C2512" s="3" t="s">
        <v>6140</v>
      </c>
      <c r="D2512" s="6">
        <v>32768</v>
      </c>
      <c r="E2512" s="8">
        <v>74134</v>
      </c>
      <c r="F2512" t="s">
        <v>8218</v>
      </c>
      <c r="G2512" t="s">
        <v>8224</v>
      </c>
      <c r="H2512" t="s">
        <v>8246</v>
      </c>
      <c r="I2512">
        <v>1354233296</v>
      </c>
      <c r="J2512">
        <v>1351641296</v>
      </c>
      <c r="K2512" t="b">
        <v>1</v>
      </c>
      <c r="L2512">
        <v>625</v>
      </c>
      <c r="M2512" t="b">
        <v>1</v>
      </c>
      <c r="N2512" t="s">
        <v>8293</v>
      </c>
      <c r="O2512" t="s">
        <v>8317</v>
      </c>
      <c r="P2512" t="s">
        <v>8347</v>
      </c>
      <c r="Q2512">
        <f t="shared" si="235"/>
        <v>226</v>
      </c>
      <c r="R2512">
        <f t="shared" si="234"/>
        <v>118.61</v>
      </c>
      <c r="S2512" s="12">
        <f t="shared" si="236"/>
        <v>41212.996481481481</v>
      </c>
      <c r="T2512" s="12">
        <f t="shared" si="237"/>
        <v>41242.996481481481</v>
      </c>
      <c r="U2512">
        <f t="shared" si="238"/>
        <v>2012</v>
      </c>
      <c r="V2512" s="18">
        <f t="shared" si="239"/>
        <v>30</v>
      </c>
    </row>
    <row r="2513" spans="1:22" ht="45" x14ac:dyDescent="0.25">
      <c r="A2513">
        <v>2031</v>
      </c>
      <c r="B2513" s="3" t="s">
        <v>2032</v>
      </c>
      <c r="C2513" s="3" t="s">
        <v>6141</v>
      </c>
      <c r="D2513" s="6">
        <v>50000</v>
      </c>
      <c r="E2513" s="8">
        <v>60175</v>
      </c>
      <c r="F2513" t="s">
        <v>8218</v>
      </c>
      <c r="G2513" t="s">
        <v>8232</v>
      </c>
      <c r="H2513" t="s">
        <v>8248</v>
      </c>
      <c r="I2513">
        <v>1420765200</v>
      </c>
      <c r="J2513">
        <v>1417506853</v>
      </c>
      <c r="K2513" t="b">
        <v>1</v>
      </c>
      <c r="L2513">
        <v>508</v>
      </c>
      <c r="M2513" t="b">
        <v>1</v>
      </c>
      <c r="N2513" t="s">
        <v>8293</v>
      </c>
      <c r="O2513" t="s">
        <v>8317</v>
      </c>
      <c r="P2513" t="s">
        <v>8347</v>
      </c>
      <c r="Q2513">
        <f t="shared" si="235"/>
        <v>120</v>
      </c>
      <c r="R2513">
        <f t="shared" si="234"/>
        <v>118.45</v>
      </c>
      <c r="S2513" s="12">
        <f t="shared" si="236"/>
        <v>41975.329317129625</v>
      </c>
      <c r="T2513" s="12">
        <f t="shared" si="237"/>
        <v>42013.041666666672</v>
      </c>
      <c r="U2513">
        <f t="shared" si="238"/>
        <v>2014</v>
      </c>
      <c r="V2513" s="18">
        <f t="shared" si="239"/>
        <v>37.712349537037035</v>
      </c>
    </row>
    <row r="2514" spans="1:22" ht="60" x14ac:dyDescent="0.25">
      <c r="A2514">
        <v>2032</v>
      </c>
      <c r="B2514" s="3" t="s">
        <v>2033</v>
      </c>
      <c r="C2514" s="3" t="s">
        <v>6142</v>
      </c>
      <c r="D2514" s="6">
        <v>25000</v>
      </c>
      <c r="E2514" s="8">
        <v>76047</v>
      </c>
      <c r="F2514" t="s">
        <v>8218</v>
      </c>
      <c r="G2514" t="s">
        <v>8223</v>
      </c>
      <c r="H2514" t="s">
        <v>8245</v>
      </c>
      <c r="I2514">
        <v>1481778000</v>
      </c>
      <c r="J2514">
        <v>1479216874</v>
      </c>
      <c r="K2514" t="b">
        <v>1</v>
      </c>
      <c r="L2514">
        <v>531</v>
      </c>
      <c r="M2514" t="b">
        <v>1</v>
      </c>
      <c r="N2514" t="s">
        <v>8293</v>
      </c>
      <c r="O2514" t="s">
        <v>8317</v>
      </c>
      <c r="P2514" t="s">
        <v>8347</v>
      </c>
      <c r="Q2514">
        <f t="shared" si="235"/>
        <v>304</v>
      </c>
      <c r="R2514">
        <f t="shared" si="234"/>
        <v>143.21</v>
      </c>
      <c r="S2514" s="12">
        <f t="shared" si="236"/>
        <v>42689.565671296295</v>
      </c>
      <c r="T2514" s="12">
        <f t="shared" si="237"/>
        <v>42719.208333333328</v>
      </c>
      <c r="U2514">
        <f t="shared" si="238"/>
        <v>2016</v>
      </c>
      <c r="V2514" s="18">
        <f t="shared" si="239"/>
        <v>29.642662037037038</v>
      </c>
    </row>
    <row r="2515" spans="1:22" ht="60" x14ac:dyDescent="0.25">
      <c r="A2515">
        <v>2033</v>
      </c>
      <c r="B2515" s="3" t="s">
        <v>2034</v>
      </c>
      <c r="C2515" s="3" t="s">
        <v>6143</v>
      </c>
      <c r="D2515" s="6">
        <v>25000</v>
      </c>
      <c r="E2515" s="8">
        <v>44669</v>
      </c>
      <c r="F2515" t="s">
        <v>8218</v>
      </c>
      <c r="G2515" t="s">
        <v>8223</v>
      </c>
      <c r="H2515" t="s">
        <v>8245</v>
      </c>
      <c r="I2515">
        <v>1398477518</v>
      </c>
      <c r="J2515">
        <v>1395885518</v>
      </c>
      <c r="K2515" t="b">
        <v>1</v>
      </c>
      <c r="L2515">
        <v>158</v>
      </c>
      <c r="M2515" t="b">
        <v>1</v>
      </c>
      <c r="N2515" t="s">
        <v>8293</v>
      </c>
      <c r="O2515" t="s">
        <v>8317</v>
      </c>
      <c r="P2515" t="s">
        <v>8347</v>
      </c>
      <c r="Q2515">
        <f t="shared" si="235"/>
        <v>179</v>
      </c>
      <c r="R2515">
        <f t="shared" si="234"/>
        <v>282.72000000000003</v>
      </c>
      <c r="S2515" s="12">
        <f t="shared" si="236"/>
        <v>41725.082384259258</v>
      </c>
      <c r="T2515" s="12">
        <f t="shared" si="237"/>
        <v>41755.082384259258</v>
      </c>
      <c r="U2515">
        <f t="shared" si="238"/>
        <v>2014</v>
      </c>
      <c r="V2515" s="18">
        <f t="shared" si="239"/>
        <v>30</v>
      </c>
    </row>
    <row r="2516" spans="1:22" ht="60" x14ac:dyDescent="0.25">
      <c r="A2516">
        <v>2034</v>
      </c>
      <c r="B2516" s="3" t="s">
        <v>2035</v>
      </c>
      <c r="C2516" s="3" t="s">
        <v>6144</v>
      </c>
      <c r="D2516" s="6">
        <v>78000</v>
      </c>
      <c r="E2516" s="8">
        <v>301719.59000000003</v>
      </c>
      <c r="F2516" t="s">
        <v>8218</v>
      </c>
      <c r="G2516" t="s">
        <v>8223</v>
      </c>
      <c r="H2516" t="s">
        <v>8245</v>
      </c>
      <c r="I2516">
        <v>1430981880</v>
      </c>
      <c r="J2516">
        <v>1426216033</v>
      </c>
      <c r="K2516" t="b">
        <v>1</v>
      </c>
      <c r="L2516">
        <v>508</v>
      </c>
      <c r="M2516" t="b">
        <v>1</v>
      </c>
      <c r="N2516" t="s">
        <v>8293</v>
      </c>
      <c r="O2516" t="s">
        <v>8317</v>
      </c>
      <c r="P2516" t="s">
        <v>8347</v>
      </c>
      <c r="Q2516">
        <f t="shared" si="235"/>
        <v>387</v>
      </c>
      <c r="R2516">
        <f t="shared" si="234"/>
        <v>593.94000000000005</v>
      </c>
      <c r="S2516" s="12">
        <f t="shared" si="236"/>
        <v>42076.130011574074</v>
      </c>
      <c r="T2516" s="12">
        <f t="shared" si="237"/>
        <v>42131.290277777778</v>
      </c>
      <c r="U2516">
        <f t="shared" si="238"/>
        <v>2015</v>
      </c>
      <c r="V2516" s="18">
        <f t="shared" si="239"/>
        <v>55.160266203703706</v>
      </c>
    </row>
    <row r="2517" spans="1:22" ht="60" x14ac:dyDescent="0.25">
      <c r="A2517">
        <v>2035</v>
      </c>
      <c r="B2517" s="3" t="s">
        <v>2036</v>
      </c>
      <c r="C2517" s="3" t="s">
        <v>6145</v>
      </c>
      <c r="D2517" s="6">
        <v>80000</v>
      </c>
      <c r="E2517" s="8">
        <v>168829.14</v>
      </c>
      <c r="F2517" t="s">
        <v>8218</v>
      </c>
      <c r="G2517" t="s">
        <v>8223</v>
      </c>
      <c r="H2517" t="s">
        <v>8245</v>
      </c>
      <c r="I2517">
        <v>1450486800</v>
      </c>
      <c r="J2517">
        <v>1446562807</v>
      </c>
      <c r="K2517" t="b">
        <v>1</v>
      </c>
      <c r="L2517">
        <v>644</v>
      </c>
      <c r="M2517" t="b">
        <v>1</v>
      </c>
      <c r="N2517" t="s">
        <v>8293</v>
      </c>
      <c r="O2517" t="s">
        <v>8317</v>
      </c>
      <c r="P2517" t="s">
        <v>8347</v>
      </c>
      <c r="Q2517">
        <f t="shared" si="235"/>
        <v>211</v>
      </c>
      <c r="R2517">
        <f t="shared" si="234"/>
        <v>262.16000000000003</v>
      </c>
      <c r="S2517" s="12">
        <f t="shared" si="236"/>
        <v>42311.625081018516</v>
      </c>
      <c r="T2517" s="12">
        <f t="shared" si="237"/>
        <v>42357.041666666672</v>
      </c>
      <c r="U2517">
        <f t="shared" si="238"/>
        <v>2015</v>
      </c>
      <c r="V2517" s="18">
        <f t="shared" si="239"/>
        <v>45.41658564814815</v>
      </c>
    </row>
    <row r="2518" spans="1:22" ht="60" x14ac:dyDescent="0.25">
      <c r="A2518">
        <v>2036</v>
      </c>
      <c r="B2518" s="3" t="s">
        <v>2037</v>
      </c>
      <c r="C2518" s="3" t="s">
        <v>6146</v>
      </c>
      <c r="D2518" s="6">
        <v>30000</v>
      </c>
      <c r="E2518" s="8">
        <v>39500.5</v>
      </c>
      <c r="F2518" t="s">
        <v>8218</v>
      </c>
      <c r="G2518" t="s">
        <v>8223</v>
      </c>
      <c r="H2518" t="s">
        <v>8245</v>
      </c>
      <c r="I2518">
        <v>1399668319</v>
      </c>
      <c r="J2518">
        <v>1397076319</v>
      </c>
      <c r="K2518" t="b">
        <v>1</v>
      </c>
      <c r="L2518">
        <v>848</v>
      </c>
      <c r="M2518" t="b">
        <v>1</v>
      </c>
      <c r="N2518" t="s">
        <v>8293</v>
      </c>
      <c r="O2518" t="s">
        <v>8317</v>
      </c>
      <c r="P2518" t="s">
        <v>8347</v>
      </c>
      <c r="Q2518">
        <f t="shared" si="235"/>
        <v>132</v>
      </c>
      <c r="R2518">
        <f t="shared" si="234"/>
        <v>46.58</v>
      </c>
      <c r="S2518" s="12">
        <f t="shared" si="236"/>
        <v>41738.864803240744</v>
      </c>
      <c r="T2518" s="12">
        <f t="shared" si="237"/>
        <v>41768.864803240744</v>
      </c>
      <c r="U2518">
        <f t="shared" si="238"/>
        <v>2014</v>
      </c>
      <c r="V2518" s="18">
        <f t="shared" si="239"/>
        <v>30</v>
      </c>
    </row>
    <row r="2519" spans="1:22" ht="45" x14ac:dyDescent="0.25">
      <c r="A2519">
        <v>2037</v>
      </c>
      <c r="B2519" s="3" t="s">
        <v>2038</v>
      </c>
      <c r="C2519" s="3" t="s">
        <v>6147</v>
      </c>
      <c r="D2519" s="6">
        <v>10000</v>
      </c>
      <c r="E2519" s="8">
        <v>30047.64</v>
      </c>
      <c r="F2519" t="s">
        <v>8218</v>
      </c>
      <c r="G2519" t="s">
        <v>8223</v>
      </c>
      <c r="H2519" t="s">
        <v>8245</v>
      </c>
      <c r="I2519">
        <v>1388383353</v>
      </c>
      <c r="J2519">
        <v>1383195753</v>
      </c>
      <c r="K2519" t="b">
        <v>1</v>
      </c>
      <c r="L2519">
        <v>429</v>
      </c>
      <c r="M2519" t="b">
        <v>1</v>
      </c>
      <c r="N2519" t="s">
        <v>8293</v>
      </c>
      <c r="O2519" t="s">
        <v>8317</v>
      </c>
      <c r="P2519" t="s">
        <v>8347</v>
      </c>
      <c r="Q2519">
        <f t="shared" si="235"/>
        <v>300</v>
      </c>
      <c r="R2519">
        <f t="shared" si="234"/>
        <v>70.040000000000006</v>
      </c>
      <c r="S2519" s="12">
        <f t="shared" si="236"/>
        <v>41578.210104166668</v>
      </c>
      <c r="T2519" s="12">
        <f t="shared" si="237"/>
        <v>41638.251770833333</v>
      </c>
      <c r="U2519">
        <f t="shared" si="238"/>
        <v>2013</v>
      </c>
      <c r="V2519" s="18">
        <f t="shared" si="239"/>
        <v>60.041666666666664</v>
      </c>
    </row>
    <row r="2520" spans="1:22" ht="60" x14ac:dyDescent="0.25">
      <c r="A2520">
        <v>2038</v>
      </c>
      <c r="B2520" s="3" t="s">
        <v>2039</v>
      </c>
      <c r="C2520" s="3" t="s">
        <v>6148</v>
      </c>
      <c r="D2520" s="6">
        <v>8000</v>
      </c>
      <c r="E2520" s="8">
        <v>33641</v>
      </c>
      <c r="F2520" t="s">
        <v>8218</v>
      </c>
      <c r="G2520" t="s">
        <v>8224</v>
      </c>
      <c r="H2520" t="s">
        <v>8246</v>
      </c>
      <c r="I2520">
        <v>1372701600</v>
      </c>
      <c r="J2520">
        <v>1369895421</v>
      </c>
      <c r="K2520" t="b">
        <v>1</v>
      </c>
      <c r="L2520">
        <v>204</v>
      </c>
      <c r="M2520" t="b">
        <v>1</v>
      </c>
      <c r="N2520" t="s">
        <v>8293</v>
      </c>
      <c r="O2520" t="s">
        <v>8317</v>
      </c>
      <c r="P2520" t="s">
        <v>8347</v>
      </c>
      <c r="Q2520">
        <f t="shared" si="235"/>
        <v>421</v>
      </c>
      <c r="R2520">
        <f t="shared" si="234"/>
        <v>164.91</v>
      </c>
      <c r="S2520" s="12">
        <f t="shared" si="236"/>
        <v>41424.27107638889</v>
      </c>
      <c r="T2520" s="12">
        <f t="shared" si="237"/>
        <v>41456.75</v>
      </c>
      <c r="U2520">
        <f t="shared" si="238"/>
        <v>2013</v>
      </c>
      <c r="V2520" s="18">
        <f t="shared" si="239"/>
        <v>32.478923611111114</v>
      </c>
    </row>
    <row r="2521" spans="1:22" ht="45" x14ac:dyDescent="0.25">
      <c r="A2521">
        <v>2039</v>
      </c>
      <c r="B2521" s="3" t="s">
        <v>2040</v>
      </c>
      <c r="C2521" s="3" t="s">
        <v>6149</v>
      </c>
      <c r="D2521" s="6">
        <v>125000</v>
      </c>
      <c r="E2521" s="8">
        <v>170271</v>
      </c>
      <c r="F2521" t="s">
        <v>8218</v>
      </c>
      <c r="G2521" t="s">
        <v>8223</v>
      </c>
      <c r="H2521" t="s">
        <v>8245</v>
      </c>
      <c r="I2521">
        <v>1480568340</v>
      </c>
      <c r="J2521">
        <v>1477996325</v>
      </c>
      <c r="K2521" t="b">
        <v>1</v>
      </c>
      <c r="L2521">
        <v>379</v>
      </c>
      <c r="M2521" t="b">
        <v>1</v>
      </c>
      <c r="N2521" t="s">
        <v>8293</v>
      </c>
      <c r="O2521" t="s">
        <v>8317</v>
      </c>
      <c r="P2521" t="s">
        <v>8347</v>
      </c>
      <c r="Q2521">
        <f t="shared" si="235"/>
        <v>136</v>
      </c>
      <c r="R2521">
        <f t="shared" si="234"/>
        <v>449.26</v>
      </c>
      <c r="S2521" s="12">
        <f t="shared" si="236"/>
        <v>42675.438946759255</v>
      </c>
      <c r="T2521" s="12">
        <f t="shared" si="237"/>
        <v>42705.207638888889</v>
      </c>
      <c r="U2521">
        <f t="shared" si="238"/>
        <v>2016</v>
      </c>
      <c r="V2521" s="18">
        <f t="shared" si="239"/>
        <v>29.768692129629628</v>
      </c>
    </row>
    <row r="2522" spans="1:22" ht="30" x14ac:dyDescent="0.25">
      <c r="A2522">
        <v>2040</v>
      </c>
      <c r="B2522" s="3" t="s">
        <v>2041</v>
      </c>
      <c r="C2522" s="3" t="s">
        <v>6150</v>
      </c>
      <c r="D2522" s="6">
        <v>3000</v>
      </c>
      <c r="E2522" s="8">
        <v>7445.14</v>
      </c>
      <c r="F2522" t="s">
        <v>8218</v>
      </c>
      <c r="G2522" t="s">
        <v>8223</v>
      </c>
      <c r="H2522" t="s">
        <v>8245</v>
      </c>
      <c r="I2522">
        <v>1384557303</v>
      </c>
      <c r="J2522">
        <v>1383257703</v>
      </c>
      <c r="K2522" t="b">
        <v>1</v>
      </c>
      <c r="L2522">
        <v>271</v>
      </c>
      <c r="M2522" t="b">
        <v>1</v>
      </c>
      <c r="N2522" t="s">
        <v>8293</v>
      </c>
      <c r="O2522" t="s">
        <v>8317</v>
      </c>
      <c r="P2522" t="s">
        <v>8347</v>
      </c>
      <c r="Q2522">
        <f t="shared" si="235"/>
        <v>248</v>
      </c>
      <c r="R2522">
        <f t="shared" si="234"/>
        <v>27.47</v>
      </c>
      <c r="S2522" s="12">
        <f t="shared" si="236"/>
        <v>41578.927118055559</v>
      </c>
      <c r="T2522" s="12">
        <f t="shared" si="237"/>
        <v>41593.968784722223</v>
      </c>
      <c r="U2522">
        <f t="shared" si="238"/>
        <v>2013</v>
      </c>
      <c r="V2522" s="18">
        <f t="shared" si="239"/>
        <v>15.041666666666666</v>
      </c>
    </row>
    <row r="2523" spans="1:22" ht="60" x14ac:dyDescent="0.25">
      <c r="A2523">
        <v>2041</v>
      </c>
      <c r="B2523" s="3" t="s">
        <v>2042</v>
      </c>
      <c r="C2523" s="3" t="s">
        <v>6151</v>
      </c>
      <c r="D2523" s="6">
        <v>9500</v>
      </c>
      <c r="E2523" s="8">
        <v>17277</v>
      </c>
      <c r="F2523" t="s">
        <v>8218</v>
      </c>
      <c r="G2523" t="s">
        <v>8223</v>
      </c>
      <c r="H2523" t="s">
        <v>8245</v>
      </c>
      <c r="I2523">
        <v>1478785027</v>
      </c>
      <c r="J2523">
        <v>1476189427</v>
      </c>
      <c r="K2523" t="b">
        <v>0</v>
      </c>
      <c r="L2523">
        <v>120</v>
      </c>
      <c r="M2523" t="b">
        <v>1</v>
      </c>
      <c r="N2523" t="s">
        <v>8293</v>
      </c>
      <c r="O2523" t="s">
        <v>8317</v>
      </c>
      <c r="P2523" t="s">
        <v>8347</v>
      </c>
      <c r="Q2523">
        <f t="shared" si="235"/>
        <v>182</v>
      </c>
      <c r="R2523">
        <f t="shared" si="234"/>
        <v>143.97999999999999</v>
      </c>
      <c r="S2523" s="12">
        <f t="shared" si="236"/>
        <v>42654.525775462964</v>
      </c>
      <c r="T2523" s="12">
        <f t="shared" si="237"/>
        <v>42684.567442129628</v>
      </c>
      <c r="U2523">
        <f t="shared" si="238"/>
        <v>2016</v>
      </c>
      <c r="V2523" s="18">
        <f t="shared" si="239"/>
        <v>30.041666666666668</v>
      </c>
    </row>
    <row r="2524" spans="1:22" ht="45" x14ac:dyDescent="0.25">
      <c r="A2524">
        <v>2042</v>
      </c>
      <c r="B2524" s="3" t="s">
        <v>2043</v>
      </c>
      <c r="C2524" s="3" t="s">
        <v>6152</v>
      </c>
      <c r="D2524" s="6">
        <v>10000</v>
      </c>
      <c r="E2524" s="8">
        <v>12353</v>
      </c>
      <c r="F2524" t="s">
        <v>8218</v>
      </c>
      <c r="G2524" t="s">
        <v>8223</v>
      </c>
      <c r="H2524" t="s">
        <v>8245</v>
      </c>
      <c r="I2524">
        <v>1453481974</v>
      </c>
      <c r="J2524">
        <v>1448297974</v>
      </c>
      <c r="K2524" t="b">
        <v>0</v>
      </c>
      <c r="L2524">
        <v>140</v>
      </c>
      <c r="M2524" t="b">
        <v>1</v>
      </c>
      <c r="N2524" t="s">
        <v>8293</v>
      </c>
      <c r="O2524" t="s">
        <v>8317</v>
      </c>
      <c r="P2524" t="s">
        <v>8347</v>
      </c>
      <c r="Q2524">
        <f t="shared" si="235"/>
        <v>124</v>
      </c>
      <c r="R2524">
        <f t="shared" si="234"/>
        <v>88.24</v>
      </c>
      <c r="S2524" s="12">
        <f t="shared" si="236"/>
        <v>42331.708032407405</v>
      </c>
      <c r="T2524" s="12">
        <f t="shared" si="237"/>
        <v>42391.708032407405</v>
      </c>
      <c r="U2524">
        <f t="shared" si="238"/>
        <v>2015</v>
      </c>
      <c r="V2524" s="18">
        <f t="shared" si="239"/>
        <v>60</v>
      </c>
    </row>
    <row r="2525" spans="1:22" ht="60" x14ac:dyDescent="0.25">
      <c r="A2525">
        <v>2043</v>
      </c>
      <c r="B2525" s="3" t="s">
        <v>2044</v>
      </c>
      <c r="C2525" s="3" t="s">
        <v>6153</v>
      </c>
      <c r="D2525" s="6">
        <v>1385</v>
      </c>
      <c r="E2525" s="8">
        <v>7011</v>
      </c>
      <c r="F2525" t="s">
        <v>8218</v>
      </c>
      <c r="G2525" t="s">
        <v>8223</v>
      </c>
      <c r="H2525" t="s">
        <v>8245</v>
      </c>
      <c r="I2525">
        <v>1481432340</v>
      </c>
      <c r="J2525">
        <v>1476764077</v>
      </c>
      <c r="K2525" t="b">
        <v>0</v>
      </c>
      <c r="L2525">
        <v>193</v>
      </c>
      <c r="M2525" t="b">
        <v>1</v>
      </c>
      <c r="N2525" t="s">
        <v>8293</v>
      </c>
      <c r="O2525" t="s">
        <v>8317</v>
      </c>
      <c r="P2525" t="s">
        <v>8347</v>
      </c>
      <c r="Q2525">
        <f t="shared" si="235"/>
        <v>506</v>
      </c>
      <c r="R2525">
        <f t="shared" si="234"/>
        <v>36.33</v>
      </c>
      <c r="S2525" s="12">
        <f t="shared" si="236"/>
        <v>42661.176817129628</v>
      </c>
      <c r="T2525" s="12">
        <f t="shared" si="237"/>
        <v>42715.207638888889</v>
      </c>
      <c r="U2525">
        <f t="shared" si="238"/>
        <v>2016</v>
      </c>
      <c r="V2525" s="18">
        <f t="shared" si="239"/>
        <v>54.030821759259254</v>
      </c>
    </row>
    <row r="2526" spans="1:22" ht="60" x14ac:dyDescent="0.25">
      <c r="A2526">
        <v>2044</v>
      </c>
      <c r="B2526" s="3" t="s">
        <v>2045</v>
      </c>
      <c r="C2526" s="3" t="s">
        <v>6154</v>
      </c>
      <c r="D2526" s="6">
        <v>15000</v>
      </c>
      <c r="E2526" s="8">
        <v>16232</v>
      </c>
      <c r="F2526" t="s">
        <v>8218</v>
      </c>
      <c r="G2526" t="s">
        <v>8223</v>
      </c>
      <c r="H2526" t="s">
        <v>8245</v>
      </c>
      <c r="I2526">
        <v>1434212714</v>
      </c>
      <c r="J2526">
        <v>1431620714</v>
      </c>
      <c r="K2526" t="b">
        <v>0</v>
      </c>
      <c r="L2526">
        <v>180</v>
      </c>
      <c r="M2526" t="b">
        <v>1</v>
      </c>
      <c r="N2526" t="s">
        <v>8293</v>
      </c>
      <c r="O2526" t="s">
        <v>8317</v>
      </c>
      <c r="P2526" t="s">
        <v>8347</v>
      </c>
      <c r="Q2526">
        <f t="shared" si="235"/>
        <v>108</v>
      </c>
      <c r="R2526">
        <f t="shared" si="234"/>
        <v>90.18</v>
      </c>
      <c r="S2526" s="12">
        <f t="shared" si="236"/>
        <v>42138.684189814812</v>
      </c>
      <c r="T2526" s="12">
        <f t="shared" si="237"/>
        <v>42168.684189814812</v>
      </c>
      <c r="U2526">
        <f t="shared" si="238"/>
        <v>2015</v>
      </c>
      <c r="V2526" s="18">
        <f t="shared" si="239"/>
        <v>30</v>
      </c>
    </row>
    <row r="2527" spans="1:22" ht="60" x14ac:dyDescent="0.25">
      <c r="A2527">
        <v>2045</v>
      </c>
      <c r="B2527" s="3" t="s">
        <v>2046</v>
      </c>
      <c r="C2527" s="3" t="s">
        <v>6155</v>
      </c>
      <c r="D2527" s="6">
        <v>4900</v>
      </c>
      <c r="E2527" s="8">
        <v>40140.01</v>
      </c>
      <c r="F2527" t="s">
        <v>8218</v>
      </c>
      <c r="G2527" t="s">
        <v>8223</v>
      </c>
      <c r="H2527" t="s">
        <v>8245</v>
      </c>
      <c r="I2527">
        <v>1341799647</v>
      </c>
      <c r="J2527">
        <v>1339207647</v>
      </c>
      <c r="K2527" t="b">
        <v>0</v>
      </c>
      <c r="L2527">
        <v>263</v>
      </c>
      <c r="M2527" t="b">
        <v>1</v>
      </c>
      <c r="N2527" t="s">
        <v>8293</v>
      </c>
      <c r="O2527" t="s">
        <v>8317</v>
      </c>
      <c r="P2527" t="s">
        <v>8347</v>
      </c>
      <c r="Q2527">
        <f t="shared" si="235"/>
        <v>819</v>
      </c>
      <c r="R2527">
        <f t="shared" si="234"/>
        <v>152.62</v>
      </c>
      <c r="S2527" s="12">
        <f t="shared" si="236"/>
        <v>41069.088506944441</v>
      </c>
      <c r="T2527" s="12">
        <f t="shared" si="237"/>
        <v>41099.088506944441</v>
      </c>
      <c r="U2527">
        <f t="shared" si="238"/>
        <v>2012</v>
      </c>
      <c r="V2527" s="18">
        <f t="shared" si="239"/>
        <v>30</v>
      </c>
    </row>
    <row r="2528" spans="1:22" ht="60" x14ac:dyDescent="0.25">
      <c r="A2528">
        <v>2046</v>
      </c>
      <c r="B2528" s="3" t="s">
        <v>2047</v>
      </c>
      <c r="C2528" s="3" t="s">
        <v>6156</v>
      </c>
      <c r="D2528" s="6">
        <v>10000</v>
      </c>
      <c r="E2528" s="8">
        <v>12110</v>
      </c>
      <c r="F2528" t="s">
        <v>8218</v>
      </c>
      <c r="G2528" t="s">
        <v>8223</v>
      </c>
      <c r="H2528" t="s">
        <v>8245</v>
      </c>
      <c r="I2528">
        <v>1369282044</v>
      </c>
      <c r="J2528">
        <v>1366690044</v>
      </c>
      <c r="K2528" t="b">
        <v>0</v>
      </c>
      <c r="L2528">
        <v>217</v>
      </c>
      <c r="M2528" t="b">
        <v>1</v>
      </c>
      <c r="N2528" t="s">
        <v>8293</v>
      </c>
      <c r="O2528" t="s">
        <v>8317</v>
      </c>
      <c r="P2528" t="s">
        <v>8347</v>
      </c>
      <c r="Q2528">
        <f t="shared" si="235"/>
        <v>121</v>
      </c>
      <c r="R2528">
        <f t="shared" si="234"/>
        <v>55.81</v>
      </c>
      <c r="S2528" s="12">
        <f t="shared" si="236"/>
        <v>41387.171805555554</v>
      </c>
      <c r="T2528" s="12">
        <f t="shared" si="237"/>
        <v>41417.171805555554</v>
      </c>
      <c r="U2528">
        <f t="shared" si="238"/>
        <v>2013</v>
      </c>
      <c r="V2528" s="18">
        <f t="shared" si="239"/>
        <v>30</v>
      </c>
    </row>
    <row r="2529" spans="1:22" ht="60" x14ac:dyDescent="0.25">
      <c r="A2529">
        <v>2047</v>
      </c>
      <c r="B2529" s="3" t="s">
        <v>2048</v>
      </c>
      <c r="C2529" s="3" t="s">
        <v>6157</v>
      </c>
      <c r="D2529" s="6">
        <v>98000</v>
      </c>
      <c r="E2529" s="8">
        <v>100939</v>
      </c>
      <c r="F2529" t="s">
        <v>8218</v>
      </c>
      <c r="G2529" t="s">
        <v>8225</v>
      </c>
      <c r="H2529" t="s">
        <v>8247</v>
      </c>
      <c r="I2529">
        <v>1429228800</v>
      </c>
      <c r="J2529">
        <v>1426714870</v>
      </c>
      <c r="K2529" t="b">
        <v>0</v>
      </c>
      <c r="L2529">
        <v>443</v>
      </c>
      <c r="M2529" t="b">
        <v>1</v>
      </c>
      <c r="N2529" t="s">
        <v>8293</v>
      </c>
      <c r="O2529" t="s">
        <v>8317</v>
      </c>
      <c r="P2529" t="s">
        <v>8347</v>
      </c>
      <c r="Q2529">
        <f t="shared" si="235"/>
        <v>103</v>
      </c>
      <c r="R2529">
        <f t="shared" si="234"/>
        <v>227.85</v>
      </c>
      <c r="S2529" s="12">
        <f t="shared" si="236"/>
        <v>42081.903587962966</v>
      </c>
      <c r="T2529" s="12">
        <f t="shared" si="237"/>
        <v>42111</v>
      </c>
      <c r="U2529">
        <f t="shared" si="238"/>
        <v>2015</v>
      </c>
      <c r="V2529" s="18">
        <f t="shared" si="239"/>
        <v>29.096412037037041</v>
      </c>
    </row>
    <row r="2530" spans="1:22" ht="60" x14ac:dyDescent="0.25">
      <c r="A2530">
        <v>2048</v>
      </c>
      <c r="B2530" s="3" t="s">
        <v>2049</v>
      </c>
      <c r="C2530" s="3" t="s">
        <v>6158</v>
      </c>
      <c r="D2530" s="6">
        <v>85000</v>
      </c>
      <c r="E2530" s="8">
        <v>126082.45</v>
      </c>
      <c r="F2530" t="s">
        <v>8218</v>
      </c>
      <c r="G2530" t="s">
        <v>8223</v>
      </c>
      <c r="H2530" t="s">
        <v>8245</v>
      </c>
      <c r="I2530">
        <v>1369323491</v>
      </c>
      <c r="J2530">
        <v>1366731491</v>
      </c>
      <c r="K2530" t="b">
        <v>0</v>
      </c>
      <c r="L2530">
        <v>1373</v>
      </c>
      <c r="M2530" t="b">
        <v>1</v>
      </c>
      <c r="N2530" t="s">
        <v>8293</v>
      </c>
      <c r="O2530" t="s">
        <v>8317</v>
      </c>
      <c r="P2530" t="s">
        <v>8347</v>
      </c>
      <c r="Q2530">
        <f t="shared" si="235"/>
        <v>148</v>
      </c>
      <c r="R2530">
        <f t="shared" si="234"/>
        <v>91.83</v>
      </c>
      <c r="S2530" s="12">
        <f t="shared" si="236"/>
        <v>41387.651516203703</v>
      </c>
      <c r="T2530" s="12">
        <f t="shared" si="237"/>
        <v>41417.651516203703</v>
      </c>
      <c r="U2530">
        <f t="shared" si="238"/>
        <v>2013</v>
      </c>
      <c r="V2530" s="18">
        <f t="shared" si="239"/>
        <v>30</v>
      </c>
    </row>
    <row r="2531" spans="1:22" x14ac:dyDescent="0.25">
      <c r="A2531">
        <v>2049</v>
      </c>
      <c r="B2531" s="3" t="s">
        <v>2050</v>
      </c>
      <c r="C2531" s="3" t="s">
        <v>6159</v>
      </c>
      <c r="D2531" s="6">
        <v>50000</v>
      </c>
      <c r="E2531" s="8">
        <v>60095.35</v>
      </c>
      <c r="F2531" t="s">
        <v>8218</v>
      </c>
      <c r="G2531" t="s">
        <v>8224</v>
      </c>
      <c r="H2531" t="s">
        <v>8246</v>
      </c>
      <c r="I2531">
        <v>1386025140</v>
      </c>
      <c r="J2531">
        <v>1382963963</v>
      </c>
      <c r="K2531" t="b">
        <v>0</v>
      </c>
      <c r="L2531">
        <v>742</v>
      </c>
      <c r="M2531" t="b">
        <v>1</v>
      </c>
      <c r="N2531" t="s">
        <v>8293</v>
      </c>
      <c r="O2531" t="s">
        <v>8317</v>
      </c>
      <c r="P2531" t="s">
        <v>8347</v>
      </c>
      <c r="Q2531">
        <f t="shared" si="235"/>
        <v>120</v>
      </c>
      <c r="R2531">
        <f t="shared" si="234"/>
        <v>80.989999999999995</v>
      </c>
      <c r="S2531" s="12">
        <f t="shared" si="236"/>
        <v>41575.527349537035</v>
      </c>
      <c r="T2531" s="12">
        <f t="shared" si="237"/>
        <v>41610.957638888889</v>
      </c>
      <c r="U2531">
        <f t="shared" si="238"/>
        <v>2013</v>
      </c>
      <c r="V2531" s="18">
        <f t="shared" si="239"/>
        <v>35.430289351851854</v>
      </c>
    </row>
    <row r="2532" spans="1:22" ht="60" x14ac:dyDescent="0.25">
      <c r="A2532">
        <v>2050</v>
      </c>
      <c r="B2532" s="3" t="s">
        <v>2051</v>
      </c>
      <c r="C2532" s="3" t="s">
        <v>6160</v>
      </c>
      <c r="D2532" s="6">
        <v>10000</v>
      </c>
      <c r="E2532" s="8">
        <v>47327</v>
      </c>
      <c r="F2532" t="s">
        <v>8218</v>
      </c>
      <c r="G2532" t="s">
        <v>8223</v>
      </c>
      <c r="H2532" t="s">
        <v>8245</v>
      </c>
      <c r="I2532">
        <v>1433036578</v>
      </c>
      <c r="J2532">
        <v>1429580578</v>
      </c>
      <c r="K2532" t="b">
        <v>0</v>
      </c>
      <c r="L2532">
        <v>170</v>
      </c>
      <c r="M2532" t="b">
        <v>1</v>
      </c>
      <c r="N2532" t="s">
        <v>8293</v>
      </c>
      <c r="O2532" t="s">
        <v>8317</v>
      </c>
      <c r="P2532" t="s">
        <v>8347</v>
      </c>
      <c r="Q2532">
        <f t="shared" si="235"/>
        <v>473</v>
      </c>
      <c r="R2532">
        <f t="shared" si="234"/>
        <v>278.39</v>
      </c>
      <c r="S2532" s="12">
        <f t="shared" si="236"/>
        <v>42115.071504629625</v>
      </c>
      <c r="T2532" s="12">
        <f t="shared" si="237"/>
        <v>42155.071504629625</v>
      </c>
      <c r="U2532">
        <f t="shared" si="238"/>
        <v>2015</v>
      </c>
      <c r="V2532" s="18">
        <f t="shared" si="239"/>
        <v>40</v>
      </c>
    </row>
    <row r="2533" spans="1:22" ht="60" x14ac:dyDescent="0.25">
      <c r="A2533">
        <v>2051</v>
      </c>
      <c r="B2533" s="3" t="s">
        <v>2052</v>
      </c>
      <c r="C2533" s="3" t="s">
        <v>6161</v>
      </c>
      <c r="D2533" s="6">
        <v>8000</v>
      </c>
      <c r="E2533" s="8">
        <v>10429</v>
      </c>
      <c r="F2533" t="s">
        <v>8218</v>
      </c>
      <c r="G2533" t="s">
        <v>8223</v>
      </c>
      <c r="H2533" t="s">
        <v>8245</v>
      </c>
      <c r="I2533">
        <v>1388017937</v>
      </c>
      <c r="J2533">
        <v>1385425937</v>
      </c>
      <c r="K2533" t="b">
        <v>0</v>
      </c>
      <c r="L2533">
        <v>242</v>
      </c>
      <c r="M2533" t="b">
        <v>1</v>
      </c>
      <c r="N2533" t="s">
        <v>8293</v>
      </c>
      <c r="O2533" t="s">
        <v>8317</v>
      </c>
      <c r="P2533" t="s">
        <v>8347</v>
      </c>
      <c r="Q2533">
        <f t="shared" si="235"/>
        <v>130</v>
      </c>
      <c r="R2533">
        <f t="shared" si="234"/>
        <v>43.1</v>
      </c>
      <c r="S2533" s="12">
        <f t="shared" si="236"/>
        <v>41604.022418981483</v>
      </c>
      <c r="T2533" s="12">
        <f t="shared" si="237"/>
        <v>41634.022418981483</v>
      </c>
      <c r="U2533">
        <f t="shared" si="238"/>
        <v>2013</v>
      </c>
      <c r="V2533" s="18">
        <f t="shared" si="239"/>
        <v>30</v>
      </c>
    </row>
    <row r="2534" spans="1:22" ht="60" x14ac:dyDescent="0.25">
      <c r="A2534">
        <v>2052</v>
      </c>
      <c r="B2534" s="3" t="s">
        <v>2053</v>
      </c>
      <c r="C2534" s="3" t="s">
        <v>6162</v>
      </c>
      <c r="D2534" s="6">
        <v>50000</v>
      </c>
      <c r="E2534" s="8">
        <v>176524</v>
      </c>
      <c r="F2534" t="s">
        <v>8218</v>
      </c>
      <c r="G2534" t="s">
        <v>8223</v>
      </c>
      <c r="H2534" t="s">
        <v>8245</v>
      </c>
      <c r="I2534">
        <v>1455933653</v>
      </c>
      <c r="J2534">
        <v>1452045653</v>
      </c>
      <c r="K2534" t="b">
        <v>0</v>
      </c>
      <c r="L2534">
        <v>541</v>
      </c>
      <c r="M2534" t="b">
        <v>1</v>
      </c>
      <c r="N2534" t="s">
        <v>8293</v>
      </c>
      <c r="O2534" t="s">
        <v>8317</v>
      </c>
      <c r="P2534" t="s">
        <v>8347</v>
      </c>
      <c r="Q2534">
        <f t="shared" si="235"/>
        <v>353</v>
      </c>
      <c r="R2534">
        <f t="shared" si="234"/>
        <v>326.29000000000002</v>
      </c>
      <c r="S2534" s="12">
        <f t="shared" si="236"/>
        <v>42375.08394675926</v>
      </c>
      <c r="T2534" s="12">
        <f t="shared" si="237"/>
        <v>42420.08394675926</v>
      </c>
      <c r="U2534">
        <f t="shared" si="238"/>
        <v>2016</v>
      </c>
      <c r="V2534" s="18">
        <f t="shared" si="239"/>
        <v>45</v>
      </c>
    </row>
    <row r="2535" spans="1:22" ht="60" x14ac:dyDescent="0.25">
      <c r="A2535">
        <v>2053</v>
      </c>
      <c r="B2535" s="3" t="s">
        <v>2054</v>
      </c>
      <c r="C2535" s="3" t="s">
        <v>6163</v>
      </c>
      <c r="D2535" s="6">
        <v>5000</v>
      </c>
      <c r="E2535" s="8">
        <v>5051</v>
      </c>
      <c r="F2535" t="s">
        <v>8218</v>
      </c>
      <c r="G2535" t="s">
        <v>8223</v>
      </c>
      <c r="H2535" t="s">
        <v>8245</v>
      </c>
      <c r="I2535">
        <v>1448466551</v>
      </c>
      <c r="J2535">
        <v>1445870951</v>
      </c>
      <c r="K2535" t="b">
        <v>0</v>
      </c>
      <c r="L2535">
        <v>121</v>
      </c>
      <c r="M2535" t="b">
        <v>1</v>
      </c>
      <c r="N2535" t="s">
        <v>8293</v>
      </c>
      <c r="O2535" t="s">
        <v>8317</v>
      </c>
      <c r="P2535" t="s">
        <v>8347</v>
      </c>
      <c r="Q2535">
        <f t="shared" si="235"/>
        <v>101</v>
      </c>
      <c r="R2535">
        <f t="shared" si="234"/>
        <v>41.74</v>
      </c>
      <c r="S2535" s="12">
        <f t="shared" si="236"/>
        <v>42303.617488425924</v>
      </c>
      <c r="T2535" s="12">
        <f t="shared" si="237"/>
        <v>42333.659155092595</v>
      </c>
      <c r="U2535">
        <f t="shared" si="238"/>
        <v>2015</v>
      </c>
      <c r="V2535" s="18">
        <f t="shared" si="239"/>
        <v>30.041666666666668</v>
      </c>
    </row>
    <row r="2536" spans="1:22" ht="60" x14ac:dyDescent="0.25">
      <c r="A2536">
        <v>2054</v>
      </c>
      <c r="B2536" s="3" t="s">
        <v>2055</v>
      </c>
      <c r="C2536" s="3" t="s">
        <v>6164</v>
      </c>
      <c r="D2536" s="6">
        <v>35000</v>
      </c>
      <c r="E2536" s="8">
        <v>39757</v>
      </c>
      <c r="F2536" t="s">
        <v>8218</v>
      </c>
      <c r="G2536" t="s">
        <v>8224</v>
      </c>
      <c r="H2536" t="s">
        <v>8246</v>
      </c>
      <c r="I2536">
        <v>1399033810</v>
      </c>
      <c r="J2536">
        <v>1396441810</v>
      </c>
      <c r="K2536" t="b">
        <v>0</v>
      </c>
      <c r="L2536">
        <v>621</v>
      </c>
      <c r="M2536" t="b">
        <v>1</v>
      </c>
      <c r="N2536" t="s">
        <v>8293</v>
      </c>
      <c r="O2536" t="s">
        <v>8317</v>
      </c>
      <c r="P2536" t="s">
        <v>8347</v>
      </c>
      <c r="Q2536">
        <f t="shared" si="235"/>
        <v>114</v>
      </c>
      <c r="R2536">
        <f t="shared" si="234"/>
        <v>64.02</v>
      </c>
      <c r="S2536" s="12">
        <f t="shared" si="236"/>
        <v>41731.520949074074</v>
      </c>
      <c r="T2536" s="12">
        <f t="shared" si="237"/>
        <v>41761.520949074074</v>
      </c>
      <c r="U2536">
        <f t="shared" si="238"/>
        <v>2014</v>
      </c>
      <c r="V2536" s="18">
        <f t="shared" si="239"/>
        <v>30</v>
      </c>
    </row>
    <row r="2537" spans="1:22" ht="60" x14ac:dyDescent="0.25">
      <c r="A2537">
        <v>2055</v>
      </c>
      <c r="B2537" s="3" t="s">
        <v>2056</v>
      </c>
      <c r="C2537" s="3" t="s">
        <v>6165</v>
      </c>
      <c r="D2537" s="6">
        <v>6000</v>
      </c>
      <c r="E2537" s="8">
        <v>10045</v>
      </c>
      <c r="F2537" t="s">
        <v>8218</v>
      </c>
      <c r="G2537" t="s">
        <v>8223</v>
      </c>
      <c r="H2537" t="s">
        <v>8245</v>
      </c>
      <c r="I2537">
        <v>1417579200</v>
      </c>
      <c r="J2537">
        <v>1415031043</v>
      </c>
      <c r="K2537" t="b">
        <v>0</v>
      </c>
      <c r="L2537">
        <v>101</v>
      </c>
      <c r="M2537" t="b">
        <v>1</v>
      </c>
      <c r="N2537" t="s">
        <v>8293</v>
      </c>
      <c r="O2537" t="s">
        <v>8317</v>
      </c>
      <c r="P2537" t="s">
        <v>8347</v>
      </c>
      <c r="Q2537">
        <f t="shared" si="235"/>
        <v>167</v>
      </c>
      <c r="R2537">
        <f t="shared" si="234"/>
        <v>99.46</v>
      </c>
      <c r="S2537" s="12">
        <f t="shared" si="236"/>
        <v>41946.674108796295</v>
      </c>
      <c r="T2537" s="12">
        <f t="shared" si="237"/>
        <v>41976.166666666672</v>
      </c>
      <c r="U2537">
        <f t="shared" si="238"/>
        <v>2014</v>
      </c>
      <c r="V2537" s="18">
        <f t="shared" si="239"/>
        <v>29.492557870370373</v>
      </c>
    </row>
    <row r="2538" spans="1:22" ht="45" x14ac:dyDescent="0.25">
      <c r="A2538">
        <v>2056</v>
      </c>
      <c r="B2538" s="3" t="s">
        <v>2057</v>
      </c>
      <c r="C2538" s="3" t="s">
        <v>6166</v>
      </c>
      <c r="D2538" s="6">
        <v>50000</v>
      </c>
      <c r="E2538" s="8">
        <v>76726</v>
      </c>
      <c r="F2538" t="s">
        <v>8218</v>
      </c>
      <c r="G2538" t="s">
        <v>8223</v>
      </c>
      <c r="H2538" t="s">
        <v>8245</v>
      </c>
      <c r="I2538">
        <v>1366222542</v>
      </c>
      <c r="J2538">
        <v>1363630542</v>
      </c>
      <c r="K2538" t="b">
        <v>0</v>
      </c>
      <c r="L2538">
        <v>554</v>
      </c>
      <c r="M2538" t="b">
        <v>1</v>
      </c>
      <c r="N2538" t="s">
        <v>8293</v>
      </c>
      <c r="O2538" t="s">
        <v>8317</v>
      </c>
      <c r="P2538" t="s">
        <v>8347</v>
      </c>
      <c r="Q2538">
        <f t="shared" si="235"/>
        <v>153</v>
      </c>
      <c r="R2538">
        <f t="shared" si="234"/>
        <v>138.49</v>
      </c>
      <c r="S2538" s="12">
        <f t="shared" si="236"/>
        <v>41351.76090277778</v>
      </c>
      <c r="T2538" s="12">
        <f t="shared" si="237"/>
        <v>41381.76090277778</v>
      </c>
      <c r="U2538">
        <f t="shared" si="238"/>
        <v>2013</v>
      </c>
      <c r="V2538" s="18">
        <f t="shared" si="239"/>
        <v>30</v>
      </c>
    </row>
    <row r="2539" spans="1:22" ht="60" x14ac:dyDescent="0.25">
      <c r="A2539">
        <v>2057</v>
      </c>
      <c r="B2539" s="3" t="s">
        <v>2058</v>
      </c>
      <c r="C2539" s="3" t="s">
        <v>6167</v>
      </c>
      <c r="D2539" s="6">
        <v>15000</v>
      </c>
      <c r="E2539" s="8">
        <v>30334.83</v>
      </c>
      <c r="F2539" t="s">
        <v>8218</v>
      </c>
      <c r="G2539" t="s">
        <v>8224</v>
      </c>
      <c r="H2539" t="s">
        <v>8246</v>
      </c>
      <c r="I2539">
        <v>1456487532</v>
      </c>
      <c r="J2539">
        <v>1453895532</v>
      </c>
      <c r="K2539" t="b">
        <v>0</v>
      </c>
      <c r="L2539">
        <v>666</v>
      </c>
      <c r="M2539" t="b">
        <v>1</v>
      </c>
      <c r="N2539" t="s">
        <v>8293</v>
      </c>
      <c r="O2539" t="s">
        <v>8317</v>
      </c>
      <c r="P2539" t="s">
        <v>8347</v>
      </c>
      <c r="Q2539">
        <f t="shared" si="235"/>
        <v>202</v>
      </c>
      <c r="R2539">
        <f t="shared" si="234"/>
        <v>45.55</v>
      </c>
      <c r="S2539" s="12">
        <f t="shared" si="236"/>
        <v>42396.494583333333</v>
      </c>
      <c r="T2539" s="12">
        <f t="shared" si="237"/>
        <v>42426.494583333333</v>
      </c>
      <c r="U2539">
        <f t="shared" si="238"/>
        <v>2016</v>
      </c>
      <c r="V2539" s="18">
        <f t="shared" si="239"/>
        <v>30</v>
      </c>
    </row>
    <row r="2540" spans="1:22" ht="30" x14ac:dyDescent="0.25">
      <c r="A2540">
        <v>2058</v>
      </c>
      <c r="B2540" s="3" t="s">
        <v>2059</v>
      </c>
      <c r="C2540" s="3" t="s">
        <v>6168</v>
      </c>
      <c r="D2540" s="6">
        <v>2560</v>
      </c>
      <c r="E2540" s="8">
        <v>4308</v>
      </c>
      <c r="F2540" t="s">
        <v>8218</v>
      </c>
      <c r="G2540" t="s">
        <v>8224</v>
      </c>
      <c r="H2540" t="s">
        <v>8246</v>
      </c>
      <c r="I2540">
        <v>1425326400</v>
      </c>
      <c r="J2540">
        <v>1421916830</v>
      </c>
      <c r="K2540" t="b">
        <v>0</v>
      </c>
      <c r="L2540">
        <v>410</v>
      </c>
      <c r="M2540" t="b">
        <v>1</v>
      </c>
      <c r="N2540" t="s">
        <v>8293</v>
      </c>
      <c r="O2540" t="s">
        <v>8317</v>
      </c>
      <c r="P2540" t="s">
        <v>8347</v>
      </c>
      <c r="Q2540">
        <f t="shared" si="235"/>
        <v>168</v>
      </c>
      <c r="R2540">
        <f t="shared" si="234"/>
        <v>10.51</v>
      </c>
      <c r="S2540" s="12">
        <f t="shared" si="236"/>
        <v>42026.370717592596</v>
      </c>
      <c r="T2540" s="12">
        <f t="shared" si="237"/>
        <v>42065.833333333328</v>
      </c>
      <c r="U2540">
        <f t="shared" si="238"/>
        <v>2015</v>
      </c>
      <c r="V2540" s="18">
        <f t="shared" si="239"/>
        <v>39.462615740740738</v>
      </c>
    </row>
    <row r="2541" spans="1:22" ht="60" x14ac:dyDescent="0.25">
      <c r="A2541">
        <v>2059</v>
      </c>
      <c r="B2541" s="3" t="s">
        <v>2060</v>
      </c>
      <c r="C2541" s="3" t="s">
        <v>6169</v>
      </c>
      <c r="D2541" s="6">
        <v>30000</v>
      </c>
      <c r="E2541" s="8">
        <v>43037</v>
      </c>
      <c r="F2541" t="s">
        <v>8218</v>
      </c>
      <c r="G2541" t="s">
        <v>8223</v>
      </c>
      <c r="H2541" t="s">
        <v>8245</v>
      </c>
      <c r="I2541">
        <v>1454277540</v>
      </c>
      <c r="J2541">
        <v>1450880854</v>
      </c>
      <c r="K2541" t="b">
        <v>0</v>
      </c>
      <c r="L2541">
        <v>375</v>
      </c>
      <c r="M2541" t="b">
        <v>1</v>
      </c>
      <c r="N2541" t="s">
        <v>8293</v>
      </c>
      <c r="O2541" t="s">
        <v>8317</v>
      </c>
      <c r="P2541" t="s">
        <v>8347</v>
      </c>
      <c r="Q2541">
        <f t="shared" si="235"/>
        <v>143</v>
      </c>
      <c r="R2541">
        <f t="shared" si="234"/>
        <v>114.77</v>
      </c>
      <c r="S2541" s="12">
        <f t="shared" si="236"/>
        <v>42361.602476851855</v>
      </c>
      <c r="T2541" s="12">
        <f t="shared" si="237"/>
        <v>42400.915972222225</v>
      </c>
      <c r="U2541">
        <f t="shared" si="238"/>
        <v>2015</v>
      </c>
      <c r="V2541" s="18">
        <f t="shared" si="239"/>
        <v>39.313495370370369</v>
      </c>
    </row>
    <row r="2542" spans="1:22" ht="60" x14ac:dyDescent="0.25">
      <c r="A2542">
        <v>2060</v>
      </c>
      <c r="B2542" s="3" t="s">
        <v>2061</v>
      </c>
      <c r="C2542" s="3" t="s">
        <v>6170</v>
      </c>
      <c r="D2542" s="6">
        <v>25000</v>
      </c>
      <c r="E2542" s="8">
        <v>49100</v>
      </c>
      <c r="F2542" t="s">
        <v>8218</v>
      </c>
      <c r="G2542" t="s">
        <v>8223</v>
      </c>
      <c r="H2542" t="s">
        <v>8245</v>
      </c>
      <c r="I2542">
        <v>1406129150</v>
      </c>
      <c r="J2542">
        <v>1400945150</v>
      </c>
      <c r="K2542" t="b">
        <v>0</v>
      </c>
      <c r="L2542">
        <v>1364</v>
      </c>
      <c r="M2542" t="b">
        <v>1</v>
      </c>
      <c r="N2542" t="s">
        <v>8293</v>
      </c>
      <c r="O2542" t="s">
        <v>8317</v>
      </c>
      <c r="P2542" t="s">
        <v>8347</v>
      </c>
      <c r="Q2542">
        <f t="shared" si="235"/>
        <v>196</v>
      </c>
      <c r="R2542">
        <f t="shared" si="234"/>
        <v>36</v>
      </c>
      <c r="S2542" s="12">
        <f t="shared" si="236"/>
        <v>41783.642939814818</v>
      </c>
      <c r="T2542" s="12">
        <f t="shared" si="237"/>
        <v>41843.642939814818</v>
      </c>
      <c r="U2542">
        <f t="shared" si="238"/>
        <v>2014</v>
      </c>
      <c r="V2542" s="18">
        <f t="shared" si="239"/>
        <v>60</v>
      </c>
    </row>
    <row r="2543" spans="1:22" ht="60" x14ac:dyDescent="0.25">
      <c r="A2543">
        <v>2061</v>
      </c>
      <c r="B2543" s="3" t="s">
        <v>2062</v>
      </c>
      <c r="C2543" s="3" t="s">
        <v>6171</v>
      </c>
      <c r="D2543" s="6">
        <v>5000</v>
      </c>
      <c r="E2543" s="8">
        <v>5396</v>
      </c>
      <c r="F2543" t="s">
        <v>8218</v>
      </c>
      <c r="G2543" t="s">
        <v>8223</v>
      </c>
      <c r="H2543" t="s">
        <v>8245</v>
      </c>
      <c r="I2543">
        <v>1483208454</v>
      </c>
      <c r="J2543">
        <v>1480616454</v>
      </c>
      <c r="K2543" t="b">
        <v>0</v>
      </c>
      <c r="L2543">
        <v>35</v>
      </c>
      <c r="M2543" t="b">
        <v>1</v>
      </c>
      <c r="N2543" t="s">
        <v>8293</v>
      </c>
      <c r="O2543" t="s">
        <v>8317</v>
      </c>
      <c r="P2543" t="s">
        <v>8347</v>
      </c>
      <c r="Q2543">
        <f t="shared" si="235"/>
        <v>108</v>
      </c>
      <c r="R2543">
        <f t="shared" si="234"/>
        <v>154.16999999999999</v>
      </c>
      <c r="S2543" s="12">
        <f t="shared" si="236"/>
        <v>42705.764513888891</v>
      </c>
      <c r="T2543" s="12">
        <f t="shared" si="237"/>
        <v>42735.764513888891</v>
      </c>
      <c r="U2543">
        <f t="shared" si="238"/>
        <v>2016</v>
      </c>
      <c r="V2543" s="18">
        <f t="shared" si="239"/>
        <v>30</v>
      </c>
    </row>
    <row r="2544" spans="1:22" ht="60" x14ac:dyDescent="0.25">
      <c r="A2544">
        <v>2062</v>
      </c>
      <c r="B2544" s="3" t="s">
        <v>2063</v>
      </c>
      <c r="C2544" s="3" t="s">
        <v>6172</v>
      </c>
      <c r="D2544" s="6">
        <v>100000</v>
      </c>
      <c r="E2544" s="8">
        <v>114977</v>
      </c>
      <c r="F2544" t="s">
        <v>8218</v>
      </c>
      <c r="G2544" t="s">
        <v>8231</v>
      </c>
      <c r="H2544" t="s">
        <v>8252</v>
      </c>
      <c r="I2544">
        <v>1458807098</v>
      </c>
      <c r="J2544">
        <v>1456218698</v>
      </c>
      <c r="K2544" t="b">
        <v>0</v>
      </c>
      <c r="L2544">
        <v>203</v>
      </c>
      <c r="M2544" t="b">
        <v>1</v>
      </c>
      <c r="N2544" t="s">
        <v>8293</v>
      </c>
      <c r="O2544" t="s">
        <v>8317</v>
      </c>
      <c r="P2544" t="s">
        <v>8347</v>
      </c>
      <c r="Q2544">
        <f t="shared" si="235"/>
        <v>115</v>
      </c>
      <c r="R2544">
        <f t="shared" si="234"/>
        <v>566.39</v>
      </c>
      <c r="S2544" s="12">
        <f t="shared" si="236"/>
        <v>42423.3830787037</v>
      </c>
      <c r="T2544" s="12">
        <f t="shared" si="237"/>
        <v>42453.341412037036</v>
      </c>
      <c r="U2544">
        <f t="shared" si="238"/>
        <v>2016</v>
      </c>
      <c r="V2544" s="18">
        <f t="shared" si="239"/>
        <v>29.958333333333332</v>
      </c>
    </row>
    <row r="2545" spans="1:22" ht="45" x14ac:dyDescent="0.25">
      <c r="A2545">
        <v>2063</v>
      </c>
      <c r="B2545" s="3" t="s">
        <v>2064</v>
      </c>
      <c r="C2545" s="3" t="s">
        <v>6173</v>
      </c>
      <c r="D2545" s="6">
        <v>4000</v>
      </c>
      <c r="E2545" s="8">
        <v>5922</v>
      </c>
      <c r="F2545" t="s">
        <v>8218</v>
      </c>
      <c r="G2545" t="s">
        <v>8235</v>
      </c>
      <c r="H2545" t="s">
        <v>8248</v>
      </c>
      <c r="I2545">
        <v>1463333701</v>
      </c>
      <c r="J2545">
        <v>1460482501</v>
      </c>
      <c r="K2545" t="b">
        <v>0</v>
      </c>
      <c r="L2545">
        <v>49</v>
      </c>
      <c r="M2545" t="b">
        <v>1</v>
      </c>
      <c r="N2545" t="s">
        <v>8293</v>
      </c>
      <c r="O2545" t="s">
        <v>8317</v>
      </c>
      <c r="P2545" t="s">
        <v>8347</v>
      </c>
      <c r="Q2545">
        <f t="shared" si="235"/>
        <v>148</v>
      </c>
      <c r="R2545">
        <f t="shared" si="234"/>
        <v>120.86</v>
      </c>
      <c r="S2545" s="12">
        <f t="shared" si="236"/>
        <v>42472.73265046296</v>
      </c>
      <c r="T2545" s="12">
        <f t="shared" si="237"/>
        <v>42505.73265046296</v>
      </c>
      <c r="U2545">
        <f t="shared" si="238"/>
        <v>2016</v>
      </c>
      <c r="V2545" s="18">
        <f t="shared" si="239"/>
        <v>33</v>
      </c>
    </row>
    <row r="2546" spans="1:22" ht="60" x14ac:dyDescent="0.25">
      <c r="A2546">
        <v>2064</v>
      </c>
      <c r="B2546" s="3" t="s">
        <v>2065</v>
      </c>
      <c r="C2546" s="3" t="s">
        <v>6174</v>
      </c>
      <c r="D2546" s="6">
        <v>261962</v>
      </c>
      <c r="E2546" s="8">
        <v>500784.27</v>
      </c>
      <c r="F2546" t="s">
        <v>8218</v>
      </c>
      <c r="G2546" t="s">
        <v>8223</v>
      </c>
      <c r="H2546" t="s">
        <v>8245</v>
      </c>
      <c r="I2546">
        <v>1370001600</v>
      </c>
      <c r="J2546">
        <v>1366879523</v>
      </c>
      <c r="K2546" t="b">
        <v>0</v>
      </c>
      <c r="L2546">
        <v>5812</v>
      </c>
      <c r="M2546" t="b">
        <v>1</v>
      </c>
      <c r="N2546" t="s">
        <v>8293</v>
      </c>
      <c r="O2546" t="s">
        <v>8317</v>
      </c>
      <c r="P2546" t="s">
        <v>8347</v>
      </c>
      <c r="Q2546">
        <f t="shared" si="235"/>
        <v>191</v>
      </c>
      <c r="R2546">
        <f t="shared" si="234"/>
        <v>86.16</v>
      </c>
      <c r="S2546" s="12">
        <f t="shared" si="236"/>
        <v>41389.364849537036</v>
      </c>
      <c r="T2546" s="12">
        <f t="shared" si="237"/>
        <v>41425.5</v>
      </c>
      <c r="U2546">
        <f t="shared" si="238"/>
        <v>2013</v>
      </c>
      <c r="V2546" s="18">
        <f t="shared" si="239"/>
        <v>36.135150462962962</v>
      </c>
    </row>
    <row r="2547" spans="1:22" ht="60" x14ac:dyDescent="0.25">
      <c r="A2547">
        <v>2065</v>
      </c>
      <c r="B2547" s="3" t="s">
        <v>2066</v>
      </c>
      <c r="C2547" s="3" t="s">
        <v>6175</v>
      </c>
      <c r="D2547" s="6">
        <v>40000</v>
      </c>
      <c r="E2547" s="8">
        <v>79686.05</v>
      </c>
      <c r="F2547" t="s">
        <v>8218</v>
      </c>
      <c r="G2547" t="s">
        <v>8224</v>
      </c>
      <c r="H2547" t="s">
        <v>8246</v>
      </c>
      <c r="I2547">
        <v>1387958429</v>
      </c>
      <c r="J2547">
        <v>1385366429</v>
      </c>
      <c r="K2547" t="b">
        <v>0</v>
      </c>
      <c r="L2547">
        <v>1556</v>
      </c>
      <c r="M2547" t="b">
        <v>1</v>
      </c>
      <c r="N2547" t="s">
        <v>8293</v>
      </c>
      <c r="O2547" t="s">
        <v>8317</v>
      </c>
      <c r="P2547" t="s">
        <v>8347</v>
      </c>
      <c r="Q2547">
        <f t="shared" si="235"/>
        <v>199</v>
      </c>
      <c r="R2547">
        <f t="shared" si="234"/>
        <v>51.21</v>
      </c>
      <c r="S2547" s="12">
        <f t="shared" si="236"/>
        <v>41603.333668981482</v>
      </c>
      <c r="T2547" s="12">
        <f t="shared" si="237"/>
        <v>41633.333668981482</v>
      </c>
      <c r="U2547">
        <f t="shared" si="238"/>
        <v>2013</v>
      </c>
      <c r="V2547" s="18">
        <f t="shared" si="239"/>
        <v>30</v>
      </c>
    </row>
    <row r="2548" spans="1:22" ht="45" x14ac:dyDescent="0.25">
      <c r="A2548">
        <v>2066</v>
      </c>
      <c r="B2548" s="3" t="s">
        <v>2067</v>
      </c>
      <c r="C2548" s="3" t="s">
        <v>6176</v>
      </c>
      <c r="D2548" s="6">
        <v>2000</v>
      </c>
      <c r="E2548" s="8">
        <v>4372</v>
      </c>
      <c r="F2548" t="s">
        <v>8218</v>
      </c>
      <c r="G2548" t="s">
        <v>8223</v>
      </c>
      <c r="H2548" t="s">
        <v>8245</v>
      </c>
      <c r="I2548">
        <v>1408818683</v>
      </c>
      <c r="J2548">
        <v>1406226683</v>
      </c>
      <c r="K2548" t="b">
        <v>0</v>
      </c>
      <c r="L2548">
        <v>65</v>
      </c>
      <c r="M2548" t="b">
        <v>1</v>
      </c>
      <c r="N2548" t="s">
        <v>8293</v>
      </c>
      <c r="O2548" t="s">
        <v>8317</v>
      </c>
      <c r="P2548" t="s">
        <v>8347</v>
      </c>
      <c r="Q2548">
        <f t="shared" si="235"/>
        <v>219</v>
      </c>
      <c r="R2548">
        <f t="shared" si="234"/>
        <v>67.260000000000005</v>
      </c>
      <c r="S2548" s="12">
        <f t="shared" si="236"/>
        <v>41844.771793981483</v>
      </c>
      <c r="T2548" s="12">
        <f t="shared" si="237"/>
        <v>41874.771793981483</v>
      </c>
      <c r="U2548">
        <f t="shared" si="238"/>
        <v>2014</v>
      </c>
      <c r="V2548" s="18">
        <f t="shared" si="239"/>
        <v>30</v>
      </c>
    </row>
    <row r="2549" spans="1:22" ht="45" x14ac:dyDescent="0.25">
      <c r="A2549">
        <v>2067</v>
      </c>
      <c r="B2549" s="3" t="s">
        <v>2068</v>
      </c>
      <c r="C2549" s="3" t="s">
        <v>6177</v>
      </c>
      <c r="D2549" s="6">
        <v>495</v>
      </c>
      <c r="E2549" s="8">
        <v>628</v>
      </c>
      <c r="F2549" t="s">
        <v>8218</v>
      </c>
      <c r="G2549" t="s">
        <v>8224</v>
      </c>
      <c r="H2549" t="s">
        <v>8246</v>
      </c>
      <c r="I2549">
        <v>1432499376</v>
      </c>
      <c r="J2549">
        <v>1429648176</v>
      </c>
      <c r="K2549" t="b">
        <v>0</v>
      </c>
      <c r="L2549">
        <v>10</v>
      </c>
      <c r="M2549" t="b">
        <v>1</v>
      </c>
      <c r="N2549" t="s">
        <v>8293</v>
      </c>
      <c r="O2549" t="s">
        <v>8317</v>
      </c>
      <c r="P2549" t="s">
        <v>8347</v>
      </c>
      <c r="Q2549">
        <f t="shared" si="235"/>
        <v>127</v>
      </c>
      <c r="R2549">
        <f t="shared" si="234"/>
        <v>62.8</v>
      </c>
      <c r="S2549" s="12">
        <f t="shared" si="236"/>
        <v>42115.853888888887</v>
      </c>
      <c r="T2549" s="12">
        <f t="shared" si="237"/>
        <v>42148.853888888887</v>
      </c>
      <c r="U2549">
        <f t="shared" si="238"/>
        <v>2015</v>
      </c>
      <c r="V2549" s="18">
        <f t="shared" si="239"/>
        <v>33</v>
      </c>
    </row>
    <row r="2550" spans="1:22" ht="60" x14ac:dyDescent="0.25">
      <c r="A2550">
        <v>2068</v>
      </c>
      <c r="B2550" s="3" t="s">
        <v>2069</v>
      </c>
      <c r="C2550" s="3" t="s">
        <v>6178</v>
      </c>
      <c r="D2550" s="6">
        <v>25000</v>
      </c>
      <c r="E2550" s="8">
        <v>26305.97</v>
      </c>
      <c r="F2550" t="s">
        <v>8218</v>
      </c>
      <c r="G2550" t="s">
        <v>8223</v>
      </c>
      <c r="H2550" t="s">
        <v>8245</v>
      </c>
      <c r="I2550">
        <v>1476994315</v>
      </c>
      <c r="J2550">
        <v>1474402315</v>
      </c>
      <c r="K2550" t="b">
        <v>0</v>
      </c>
      <c r="L2550">
        <v>76</v>
      </c>
      <c r="M2550" t="b">
        <v>1</v>
      </c>
      <c r="N2550" t="s">
        <v>8293</v>
      </c>
      <c r="O2550" t="s">
        <v>8317</v>
      </c>
      <c r="P2550" t="s">
        <v>8347</v>
      </c>
      <c r="Q2550">
        <f t="shared" si="235"/>
        <v>105</v>
      </c>
      <c r="R2550">
        <f t="shared" si="234"/>
        <v>346.13</v>
      </c>
      <c r="S2550" s="12">
        <f t="shared" si="236"/>
        <v>42633.841608796298</v>
      </c>
      <c r="T2550" s="12">
        <f t="shared" si="237"/>
        <v>42663.841608796298</v>
      </c>
      <c r="U2550">
        <f t="shared" si="238"/>
        <v>2016</v>
      </c>
      <c r="V2550" s="18">
        <f t="shared" si="239"/>
        <v>30</v>
      </c>
    </row>
    <row r="2551" spans="1:22" ht="60" x14ac:dyDescent="0.25">
      <c r="A2551">
        <v>2069</v>
      </c>
      <c r="B2551" s="3" t="s">
        <v>2070</v>
      </c>
      <c r="C2551" s="3" t="s">
        <v>6179</v>
      </c>
      <c r="D2551" s="6">
        <v>50000</v>
      </c>
      <c r="E2551" s="8">
        <v>64203.33</v>
      </c>
      <c r="F2551" t="s">
        <v>8218</v>
      </c>
      <c r="G2551" t="s">
        <v>8223</v>
      </c>
      <c r="H2551" t="s">
        <v>8245</v>
      </c>
      <c r="I2551">
        <v>1451776791</v>
      </c>
      <c r="J2551">
        <v>1449098391</v>
      </c>
      <c r="K2551" t="b">
        <v>0</v>
      </c>
      <c r="L2551">
        <v>263</v>
      </c>
      <c r="M2551" t="b">
        <v>1</v>
      </c>
      <c r="N2551" t="s">
        <v>8293</v>
      </c>
      <c r="O2551" t="s">
        <v>8317</v>
      </c>
      <c r="P2551" t="s">
        <v>8347</v>
      </c>
      <c r="Q2551">
        <f t="shared" si="235"/>
        <v>128</v>
      </c>
      <c r="R2551">
        <f t="shared" si="234"/>
        <v>244.12</v>
      </c>
      <c r="S2551" s="12">
        <f t="shared" si="236"/>
        <v>42340.972118055557</v>
      </c>
      <c r="T2551" s="12">
        <f t="shared" si="237"/>
        <v>42371.972118055557</v>
      </c>
      <c r="U2551">
        <f t="shared" si="238"/>
        <v>2015</v>
      </c>
      <c r="V2551" s="18">
        <f t="shared" si="239"/>
        <v>31</v>
      </c>
    </row>
    <row r="2552" spans="1:22" ht="60" x14ac:dyDescent="0.25">
      <c r="A2552">
        <v>2070</v>
      </c>
      <c r="B2552" s="3" t="s">
        <v>2071</v>
      </c>
      <c r="C2552" s="3" t="s">
        <v>6180</v>
      </c>
      <c r="D2552" s="6">
        <v>125000</v>
      </c>
      <c r="E2552" s="8">
        <v>396659</v>
      </c>
      <c r="F2552" t="s">
        <v>8218</v>
      </c>
      <c r="G2552" t="s">
        <v>8235</v>
      </c>
      <c r="H2552" t="s">
        <v>8248</v>
      </c>
      <c r="I2552">
        <v>1467128723</v>
      </c>
      <c r="J2552">
        <v>1464536723</v>
      </c>
      <c r="K2552" t="b">
        <v>0</v>
      </c>
      <c r="L2552">
        <v>1530</v>
      </c>
      <c r="M2552" t="b">
        <v>1</v>
      </c>
      <c r="N2552" t="s">
        <v>8293</v>
      </c>
      <c r="O2552" t="s">
        <v>8317</v>
      </c>
      <c r="P2552" t="s">
        <v>8347</v>
      </c>
      <c r="Q2552">
        <f t="shared" si="235"/>
        <v>317</v>
      </c>
      <c r="R2552">
        <f t="shared" si="234"/>
        <v>259.25</v>
      </c>
      <c r="S2552" s="12">
        <f t="shared" si="236"/>
        <v>42519.6565162037</v>
      </c>
      <c r="T2552" s="12">
        <f t="shared" si="237"/>
        <v>42549.6565162037</v>
      </c>
      <c r="U2552">
        <f t="shared" si="238"/>
        <v>2016</v>
      </c>
      <c r="V2552" s="18">
        <f t="shared" si="239"/>
        <v>30</v>
      </c>
    </row>
    <row r="2553" spans="1:22" ht="60" x14ac:dyDescent="0.25">
      <c r="A2553">
        <v>2071</v>
      </c>
      <c r="B2553" s="3" t="s">
        <v>2072</v>
      </c>
      <c r="C2553" s="3" t="s">
        <v>6181</v>
      </c>
      <c r="D2553" s="6">
        <v>20000</v>
      </c>
      <c r="E2553" s="8">
        <v>56146</v>
      </c>
      <c r="F2553" t="s">
        <v>8218</v>
      </c>
      <c r="G2553" t="s">
        <v>8223</v>
      </c>
      <c r="H2553" t="s">
        <v>8245</v>
      </c>
      <c r="I2553">
        <v>1475390484</v>
      </c>
      <c r="J2553">
        <v>1471502484</v>
      </c>
      <c r="K2553" t="b">
        <v>0</v>
      </c>
      <c r="L2553">
        <v>278</v>
      </c>
      <c r="M2553" t="b">
        <v>1</v>
      </c>
      <c r="N2553" t="s">
        <v>8293</v>
      </c>
      <c r="O2553" t="s">
        <v>8317</v>
      </c>
      <c r="P2553" t="s">
        <v>8347</v>
      </c>
      <c r="Q2553">
        <f t="shared" si="235"/>
        <v>281</v>
      </c>
      <c r="R2553">
        <f t="shared" si="234"/>
        <v>201.96</v>
      </c>
      <c r="S2553" s="12">
        <f t="shared" si="236"/>
        <v>42600.278749999998</v>
      </c>
      <c r="T2553" s="12">
        <f t="shared" si="237"/>
        <v>42645.278749999998</v>
      </c>
      <c r="U2553">
        <f t="shared" si="238"/>
        <v>2016</v>
      </c>
      <c r="V2553" s="18">
        <f t="shared" si="239"/>
        <v>45</v>
      </c>
    </row>
    <row r="2554" spans="1:22" ht="60" x14ac:dyDescent="0.25">
      <c r="A2554">
        <v>2072</v>
      </c>
      <c r="B2554" s="3" t="s">
        <v>2073</v>
      </c>
      <c r="C2554" s="3" t="s">
        <v>6182</v>
      </c>
      <c r="D2554" s="6">
        <v>71500</v>
      </c>
      <c r="E2554" s="8">
        <v>79173</v>
      </c>
      <c r="F2554" t="s">
        <v>8218</v>
      </c>
      <c r="G2554" t="s">
        <v>8223</v>
      </c>
      <c r="H2554" t="s">
        <v>8245</v>
      </c>
      <c r="I2554">
        <v>1462629432</v>
      </c>
      <c r="J2554">
        <v>1460037432</v>
      </c>
      <c r="K2554" t="b">
        <v>0</v>
      </c>
      <c r="L2554">
        <v>350</v>
      </c>
      <c r="M2554" t="b">
        <v>1</v>
      </c>
      <c r="N2554" t="s">
        <v>8293</v>
      </c>
      <c r="O2554" t="s">
        <v>8317</v>
      </c>
      <c r="P2554" t="s">
        <v>8347</v>
      </c>
      <c r="Q2554">
        <f t="shared" si="235"/>
        <v>111</v>
      </c>
      <c r="R2554">
        <f t="shared" si="234"/>
        <v>226.21</v>
      </c>
      <c r="S2554" s="12">
        <f t="shared" si="236"/>
        <v>42467.581388888888</v>
      </c>
      <c r="T2554" s="12">
        <f t="shared" si="237"/>
        <v>42497.581388888888</v>
      </c>
      <c r="U2554">
        <f t="shared" si="238"/>
        <v>2016</v>
      </c>
      <c r="V2554" s="18">
        <f t="shared" si="239"/>
        <v>30</v>
      </c>
    </row>
    <row r="2555" spans="1:22" ht="60" x14ac:dyDescent="0.25">
      <c r="A2555">
        <v>2073</v>
      </c>
      <c r="B2555" s="3" t="s">
        <v>2074</v>
      </c>
      <c r="C2555" s="3" t="s">
        <v>6183</v>
      </c>
      <c r="D2555" s="6">
        <v>100000</v>
      </c>
      <c r="E2555" s="8">
        <v>152604.29999999999</v>
      </c>
      <c r="F2555" t="s">
        <v>8218</v>
      </c>
      <c r="G2555" t="s">
        <v>8223</v>
      </c>
      <c r="H2555" t="s">
        <v>8245</v>
      </c>
      <c r="I2555">
        <v>1431100918</v>
      </c>
      <c r="J2555">
        <v>1427212918</v>
      </c>
      <c r="K2555" t="b">
        <v>0</v>
      </c>
      <c r="L2555">
        <v>470</v>
      </c>
      <c r="M2555" t="b">
        <v>1</v>
      </c>
      <c r="N2555" t="s">
        <v>8293</v>
      </c>
      <c r="O2555" t="s">
        <v>8317</v>
      </c>
      <c r="P2555" t="s">
        <v>8347</v>
      </c>
      <c r="Q2555">
        <f t="shared" si="235"/>
        <v>153</v>
      </c>
      <c r="R2555">
        <f t="shared" si="234"/>
        <v>324.69</v>
      </c>
      <c r="S2555" s="12">
        <f t="shared" si="236"/>
        <v>42087.668032407411</v>
      </c>
      <c r="T2555" s="12">
        <f t="shared" si="237"/>
        <v>42132.668032407411</v>
      </c>
      <c r="U2555">
        <f t="shared" si="238"/>
        <v>2015</v>
      </c>
      <c r="V2555" s="18">
        <f t="shared" si="239"/>
        <v>45</v>
      </c>
    </row>
    <row r="2556" spans="1:22" ht="30" x14ac:dyDescent="0.25">
      <c r="A2556">
        <v>2074</v>
      </c>
      <c r="B2556" s="3" t="s">
        <v>2075</v>
      </c>
      <c r="C2556" s="3" t="s">
        <v>6184</v>
      </c>
      <c r="D2556" s="6">
        <v>600</v>
      </c>
      <c r="E2556" s="8">
        <v>615</v>
      </c>
      <c r="F2556" t="s">
        <v>8218</v>
      </c>
      <c r="G2556" t="s">
        <v>8223</v>
      </c>
      <c r="H2556" t="s">
        <v>8245</v>
      </c>
      <c r="I2556">
        <v>1462564182</v>
      </c>
      <c r="J2556">
        <v>1459972182</v>
      </c>
      <c r="K2556" t="b">
        <v>0</v>
      </c>
      <c r="L2556">
        <v>3</v>
      </c>
      <c r="M2556" t="b">
        <v>1</v>
      </c>
      <c r="N2556" t="s">
        <v>8293</v>
      </c>
      <c r="O2556" t="s">
        <v>8317</v>
      </c>
      <c r="P2556" t="s">
        <v>8347</v>
      </c>
      <c r="Q2556">
        <f t="shared" si="235"/>
        <v>103</v>
      </c>
      <c r="R2556">
        <f t="shared" si="234"/>
        <v>205</v>
      </c>
      <c r="S2556" s="12">
        <f t="shared" si="236"/>
        <v>42466.826180555552</v>
      </c>
      <c r="T2556" s="12">
        <f t="shared" si="237"/>
        <v>42496.826180555552</v>
      </c>
      <c r="U2556">
        <f t="shared" si="238"/>
        <v>2016</v>
      </c>
      <c r="V2556" s="18">
        <f t="shared" si="239"/>
        <v>30</v>
      </c>
    </row>
    <row r="2557" spans="1:22" ht="45" x14ac:dyDescent="0.25">
      <c r="A2557">
        <v>2075</v>
      </c>
      <c r="B2557" s="3" t="s">
        <v>2076</v>
      </c>
      <c r="C2557" s="3" t="s">
        <v>6185</v>
      </c>
      <c r="D2557" s="6">
        <v>9999</v>
      </c>
      <c r="E2557" s="8">
        <v>167820.6</v>
      </c>
      <c r="F2557" t="s">
        <v>8218</v>
      </c>
      <c r="G2557" t="s">
        <v>8223</v>
      </c>
      <c r="H2557" t="s">
        <v>8245</v>
      </c>
      <c r="I2557">
        <v>1374769288</v>
      </c>
      <c r="J2557">
        <v>1372177288</v>
      </c>
      <c r="K2557" t="b">
        <v>0</v>
      </c>
      <c r="L2557">
        <v>8200</v>
      </c>
      <c r="M2557" t="b">
        <v>1</v>
      </c>
      <c r="N2557" t="s">
        <v>8293</v>
      </c>
      <c r="O2557" t="s">
        <v>8317</v>
      </c>
      <c r="P2557" t="s">
        <v>8347</v>
      </c>
      <c r="Q2557">
        <f t="shared" si="235"/>
        <v>1678</v>
      </c>
      <c r="R2557">
        <f t="shared" si="234"/>
        <v>20.47</v>
      </c>
      <c r="S2557" s="12">
        <f t="shared" si="236"/>
        <v>41450.681574074071</v>
      </c>
      <c r="T2557" s="12">
        <f t="shared" si="237"/>
        <v>41480.681574074071</v>
      </c>
      <c r="U2557">
        <f t="shared" si="238"/>
        <v>2013</v>
      </c>
      <c r="V2557" s="18">
        <f t="shared" si="239"/>
        <v>30</v>
      </c>
    </row>
    <row r="2558" spans="1:22" ht="30" x14ac:dyDescent="0.25">
      <c r="A2558">
        <v>2076</v>
      </c>
      <c r="B2558" s="3" t="s">
        <v>2077</v>
      </c>
      <c r="C2558" s="3" t="s">
        <v>6186</v>
      </c>
      <c r="D2558" s="6">
        <v>179000</v>
      </c>
      <c r="E2558" s="8">
        <v>972594.99</v>
      </c>
      <c r="F2558" t="s">
        <v>8218</v>
      </c>
      <c r="G2558" t="s">
        <v>8224</v>
      </c>
      <c r="H2558" t="s">
        <v>8246</v>
      </c>
      <c r="I2558">
        <v>1406149689</v>
      </c>
      <c r="J2558">
        <v>1402693689</v>
      </c>
      <c r="K2558" t="b">
        <v>0</v>
      </c>
      <c r="L2558">
        <v>8359</v>
      </c>
      <c r="M2558" t="b">
        <v>1</v>
      </c>
      <c r="N2558" t="s">
        <v>8293</v>
      </c>
      <c r="O2558" t="s">
        <v>8317</v>
      </c>
      <c r="P2558" t="s">
        <v>8347</v>
      </c>
      <c r="Q2558">
        <f t="shared" si="235"/>
        <v>543</v>
      </c>
      <c r="R2558">
        <f t="shared" si="234"/>
        <v>116.35</v>
      </c>
      <c r="S2558" s="12">
        <f t="shared" si="236"/>
        <v>41803.880659722221</v>
      </c>
      <c r="T2558" s="12">
        <f t="shared" si="237"/>
        <v>41843.880659722221</v>
      </c>
      <c r="U2558">
        <f t="shared" si="238"/>
        <v>2014</v>
      </c>
      <c r="V2558" s="18">
        <f t="shared" si="239"/>
        <v>40</v>
      </c>
    </row>
    <row r="2559" spans="1:22" ht="45" x14ac:dyDescent="0.25">
      <c r="A2559">
        <v>2077</v>
      </c>
      <c r="B2559" s="3" t="s">
        <v>2078</v>
      </c>
      <c r="C2559" s="3" t="s">
        <v>6187</v>
      </c>
      <c r="D2559" s="6">
        <v>50000</v>
      </c>
      <c r="E2559" s="8">
        <v>57754</v>
      </c>
      <c r="F2559" t="s">
        <v>8218</v>
      </c>
      <c r="G2559" t="s">
        <v>8223</v>
      </c>
      <c r="H2559" t="s">
        <v>8245</v>
      </c>
      <c r="I2559">
        <v>1433538000</v>
      </c>
      <c r="J2559">
        <v>1428541276</v>
      </c>
      <c r="K2559" t="b">
        <v>0</v>
      </c>
      <c r="L2559">
        <v>188</v>
      </c>
      <c r="M2559" t="b">
        <v>1</v>
      </c>
      <c r="N2559" t="s">
        <v>8293</v>
      </c>
      <c r="O2559" t="s">
        <v>8317</v>
      </c>
      <c r="P2559" t="s">
        <v>8347</v>
      </c>
      <c r="Q2559">
        <f t="shared" si="235"/>
        <v>116</v>
      </c>
      <c r="R2559">
        <f t="shared" si="234"/>
        <v>307.2</v>
      </c>
      <c r="S2559" s="12">
        <f t="shared" si="236"/>
        <v>42103.042546296296</v>
      </c>
      <c r="T2559" s="12">
        <f t="shared" si="237"/>
        <v>42160.875</v>
      </c>
      <c r="U2559">
        <f t="shared" si="238"/>
        <v>2015</v>
      </c>
      <c r="V2559" s="18">
        <f t="shared" si="239"/>
        <v>57.832453703703713</v>
      </c>
    </row>
    <row r="2560" spans="1:22" ht="45" x14ac:dyDescent="0.25">
      <c r="A2560">
        <v>2078</v>
      </c>
      <c r="B2560" s="3" t="s">
        <v>2079</v>
      </c>
      <c r="C2560" s="3" t="s">
        <v>6188</v>
      </c>
      <c r="D2560" s="6">
        <v>20000</v>
      </c>
      <c r="E2560" s="8">
        <v>26241</v>
      </c>
      <c r="F2560" t="s">
        <v>8218</v>
      </c>
      <c r="G2560" t="s">
        <v>8226</v>
      </c>
      <c r="H2560" t="s">
        <v>8248</v>
      </c>
      <c r="I2560">
        <v>1482085857</v>
      </c>
      <c r="J2560">
        <v>1479493857</v>
      </c>
      <c r="K2560" t="b">
        <v>0</v>
      </c>
      <c r="L2560">
        <v>48</v>
      </c>
      <c r="M2560" t="b">
        <v>1</v>
      </c>
      <c r="N2560" t="s">
        <v>8293</v>
      </c>
      <c r="O2560" t="s">
        <v>8317</v>
      </c>
      <c r="P2560" t="s">
        <v>8347</v>
      </c>
      <c r="Q2560">
        <f t="shared" si="235"/>
        <v>131</v>
      </c>
      <c r="R2560">
        <f t="shared" si="234"/>
        <v>546.69000000000005</v>
      </c>
      <c r="S2560" s="12">
        <f t="shared" si="236"/>
        <v>42692.771493055552</v>
      </c>
      <c r="T2560" s="12">
        <f t="shared" si="237"/>
        <v>42722.771493055552</v>
      </c>
      <c r="U2560">
        <f t="shared" si="238"/>
        <v>2016</v>
      </c>
      <c r="V2560" s="18">
        <f t="shared" si="239"/>
        <v>30</v>
      </c>
    </row>
    <row r="2561" spans="1:22" ht="60" x14ac:dyDescent="0.25">
      <c r="A2561">
        <v>2079</v>
      </c>
      <c r="B2561" s="3" t="s">
        <v>2080</v>
      </c>
      <c r="C2561" s="3" t="s">
        <v>6189</v>
      </c>
      <c r="D2561" s="6">
        <v>10000</v>
      </c>
      <c r="E2561" s="8">
        <v>28817</v>
      </c>
      <c r="F2561" t="s">
        <v>8218</v>
      </c>
      <c r="G2561" t="s">
        <v>8224</v>
      </c>
      <c r="H2561" t="s">
        <v>8246</v>
      </c>
      <c r="I2561">
        <v>1435258800</v>
      </c>
      <c r="J2561">
        <v>1432659793</v>
      </c>
      <c r="K2561" t="b">
        <v>0</v>
      </c>
      <c r="L2561">
        <v>607</v>
      </c>
      <c r="M2561" t="b">
        <v>1</v>
      </c>
      <c r="N2561" t="s">
        <v>8293</v>
      </c>
      <c r="O2561" t="s">
        <v>8317</v>
      </c>
      <c r="P2561" t="s">
        <v>8347</v>
      </c>
      <c r="Q2561">
        <f t="shared" si="235"/>
        <v>288</v>
      </c>
      <c r="R2561">
        <f t="shared" si="234"/>
        <v>47.47</v>
      </c>
      <c r="S2561" s="12">
        <f t="shared" si="236"/>
        <v>42150.71056712963</v>
      </c>
      <c r="T2561" s="12">
        <f t="shared" si="237"/>
        <v>42180.791666666672</v>
      </c>
      <c r="U2561">
        <f t="shared" si="238"/>
        <v>2015</v>
      </c>
      <c r="V2561" s="18">
        <f t="shared" si="239"/>
        <v>30.081099537037037</v>
      </c>
    </row>
    <row r="2562" spans="1:22" ht="60" x14ac:dyDescent="0.25">
      <c r="A2562">
        <v>2080</v>
      </c>
      <c r="B2562" s="3" t="s">
        <v>2081</v>
      </c>
      <c r="C2562" s="3" t="s">
        <v>6190</v>
      </c>
      <c r="D2562" s="6">
        <v>1000</v>
      </c>
      <c r="E2562" s="8">
        <v>5078</v>
      </c>
      <c r="F2562" t="s">
        <v>8218</v>
      </c>
      <c r="G2562" t="s">
        <v>8223</v>
      </c>
      <c r="H2562" t="s">
        <v>8245</v>
      </c>
      <c r="I2562">
        <v>1447286300</v>
      </c>
      <c r="J2562">
        <v>1444690700</v>
      </c>
      <c r="K2562" t="b">
        <v>0</v>
      </c>
      <c r="L2562">
        <v>50</v>
      </c>
      <c r="M2562" t="b">
        <v>1</v>
      </c>
      <c r="N2562" t="s">
        <v>8293</v>
      </c>
      <c r="O2562" t="s">
        <v>8317</v>
      </c>
      <c r="P2562" t="s">
        <v>8347</v>
      </c>
      <c r="Q2562">
        <f t="shared" si="235"/>
        <v>508</v>
      </c>
      <c r="R2562">
        <f t="shared" ref="R2562:R2625" si="240">IFERROR(ROUND(E2562/L2562,2),0)</f>
        <v>101.56</v>
      </c>
      <c r="S2562" s="12">
        <f t="shared" si="236"/>
        <v>42289.957175925927</v>
      </c>
      <c r="T2562" s="12">
        <f t="shared" si="237"/>
        <v>42319.998842592591</v>
      </c>
      <c r="U2562">
        <f t="shared" si="238"/>
        <v>2015</v>
      </c>
      <c r="V2562" s="18">
        <f t="shared" si="239"/>
        <v>30.041666666666668</v>
      </c>
    </row>
    <row r="2563" spans="1:22" ht="45" x14ac:dyDescent="0.25">
      <c r="A2563">
        <v>2341</v>
      </c>
      <c r="B2563" s="3" t="s">
        <v>2342</v>
      </c>
      <c r="C2563" s="3" t="s">
        <v>6451</v>
      </c>
      <c r="D2563" s="6">
        <v>5000</v>
      </c>
      <c r="E2563" s="8">
        <v>0</v>
      </c>
      <c r="F2563" t="s">
        <v>8219</v>
      </c>
      <c r="G2563" t="s">
        <v>8223</v>
      </c>
      <c r="H2563" t="s">
        <v>8245</v>
      </c>
      <c r="I2563">
        <v>1436729504</v>
      </c>
      <c r="J2563">
        <v>1434137504</v>
      </c>
      <c r="K2563" t="b">
        <v>0</v>
      </c>
      <c r="L2563">
        <v>0</v>
      </c>
      <c r="M2563" t="b">
        <v>0</v>
      </c>
      <c r="N2563" t="s">
        <v>8270</v>
      </c>
      <c r="O2563" t="s">
        <v>8317</v>
      </c>
      <c r="P2563" t="s">
        <v>8318</v>
      </c>
      <c r="Q2563">
        <f t="shared" ref="Q2563:Q2626" si="241">ROUND(E2563/D2563*100,0)</f>
        <v>0</v>
      </c>
      <c r="R2563">
        <f t="shared" si="240"/>
        <v>0</v>
      </c>
      <c r="S2563" s="12">
        <f t="shared" ref="S2563:S2626" si="242">(((J2563/60)/60)/24)+DATE(1970,1,1)</f>
        <v>42167.813703703709</v>
      </c>
      <c r="T2563" s="12">
        <f t="shared" ref="T2563:T2626" si="243">(((I2563/60)/60)/24)+DATE(1970,1,1)</f>
        <v>42197.813703703709</v>
      </c>
      <c r="U2563">
        <f t="shared" ref="U2563:U2626" si="244">YEAR(S2563)</f>
        <v>2015</v>
      </c>
      <c r="V2563" s="18">
        <f t="shared" ref="V2563:V2626" si="245">(I2563-J2563)/60/60/24</f>
        <v>30</v>
      </c>
    </row>
    <row r="2564" spans="1:22" ht="60" x14ac:dyDescent="0.25">
      <c r="A2564">
        <v>2342</v>
      </c>
      <c r="B2564" s="3" t="s">
        <v>2343</v>
      </c>
      <c r="C2564" s="3" t="s">
        <v>6452</v>
      </c>
      <c r="D2564" s="6">
        <v>5500</v>
      </c>
      <c r="E2564" s="8">
        <v>0</v>
      </c>
      <c r="F2564" t="s">
        <v>8219</v>
      </c>
      <c r="G2564" t="s">
        <v>8223</v>
      </c>
      <c r="H2564" t="s">
        <v>8245</v>
      </c>
      <c r="I2564">
        <v>1412571600</v>
      </c>
      <c r="J2564">
        <v>1410799870</v>
      </c>
      <c r="K2564" t="b">
        <v>0</v>
      </c>
      <c r="L2564">
        <v>0</v>
      </c>
      <c r="M2564" t="b">
        <v>0</v>
      </c>
      <c r="N2564" t="s">
        <v>8270</v>
      </c>
      <c r="O2564" t="s">
        <v>8317</v>
      </c>
      <c r="P2564" t="s">
        <v>8318</v>
      </c>
      <c r="Q2564">
        <f t="shared" si="241"/>
        <v>0</v>
      </c>
      <c r="R2564">
        <f t="shared" si="240"/>
        <v>0</v>
      </c>
      <c r="S2564" s="12">
        <f t="shared" si="242"/>
        <v>41897.702199074076</v>
      </c>
      <c r="T2564" s="12">
        <f t="shared" si="243"/>
        <v>41918.208333333336</v>
      </c>
      <c r="U2564">
        <f t="shared" si="244"/>
        <v>2014</v>
      </c>
      <c r="V2564" s="18">
        <f t="shared" si="245"/>
        <v>20.506134259259259</v>
      </c>
    </row>
    <row r="2565" spans="1:22" ht="60" x14ac:dyDescent="0.25">
      <c r="A2565">
        <v>2343</v>
      </c>
      <c r="B2565" s="3" t="s">
        <v>2344</v>
      </c>
      <c r="C2565" s="3" t="s">
        <v>6453</v>
      </c>
      <c r="D2565" s="6">
        <v>10000</v>
      </c>
      <c r="E2565" s="8">
        <v>300</v>
      </c>
      <c r="F2565" t="s">
        <v>8219</v>
      </c>
      <c r="G2565" t="s">
        <v>8223</v>
      </c>
      <c r="H2565" t="s">
        <v>8245</v>
      </c>
      <c r="I2565">
        <v>1452282420</v>
      </c>
      <c r="J2565">
        <v>1447962505</v>
      </c>
      <c r="K2565" t="b">
        <v>0</v>
      </c>
      <c r="L2565">
        <v>1</v>
      </c>
      <c r="M2565" t="b">
        <v>0</v>
      </c>
      <c r="N2565" t="s">
        <v>8270</v>
      </c>
      <c r="O2565" t="s">
        <v>8317</v>
      </c>
      <c r="P2565" t="s">
        <v>8318</v>
      </c>
      <c r="Q2565">
        <f t="shared" si="241"/>
        <v>3</v>
      </c>
      <c r="R2565">
        <f t="shared" si="240"/>
        <v>300</v>
      </c>
      <c r="S2565" s="12">
        <f t="shared" si="242"/>
        <v>42327.825289351851</v>
      </c>
      <c r="T2565" s="12">
        <f t="shared" si="243"/>
        <v>42377.82430555555</v>
      </c>
      <c r="U2565">
        <f t="shared" si="244"/>
        <v>2015</v>
      </c>
      <c r="V2565" s="18">
        <f t="shared" si="245"/>
        <v>49.999016203703697</v>
      </c>
    </row>
    <row r="2566" spans="1:22" ht="60" x14ac:dyDescent="0.25">
      <c r="A2566">
        <v>2344</v>
      </c>
      <c r="B2566" s="3" t="s">
        <v>2345</v>
      </c>
      <c r="C2566" s="3" t="s">
        <v>6454</v>
      </c>
      <c r="D2566" s="6">
        <v>1000</v>
      </c>
      <c r="E2566" s="8">
        <v>1</v>
      </c>
      <c r="F2566" t="s">
        <v>8219</v>
      </c>
      <c r="G2566" t="s">
        <v>8228</v>
      </c>
      <c r="H2566" t="s">
        <v>8250</v>
      </c>
      <c r="I2566">
        <v>1466789269</v>
      </c>
      <c r="J2566">
        <v>1464197269</v>
      </c>
      <c r="K2566" t="b">
        <v>0</v>
      </c>
      <c r="L2566">
        <v>1</v>
      </c>
      <c r="M2566" t="b">
        <v>0</v>
      </c>
      <c r="N2566" t="s">
        <v>8270</v>
      </c>
      <c r="O2566" t="s">
        <v>8317</v>
      </c>
      <c r="P2566" t="s">
        <v>8318</v>
      </c>
      <c r="Q2566">
        <f t="shared" si="241"/>
        <v>0</v>
      </c>
      <c r="R2566">
        <f t="shared" si="240"/>
        <v>1</v>
      </c>
      <c r="S2566" s="12">
        <f t="shared" si="242"/>
        <v>42515.727650462963</v>
      </c>
      <c r="T2566" s="12">
        <f t="shared" si="243"/>
        <v>42545.727650462963</v>
      </c>
      <c r="U2566">
        <f t="shared" si="244"/>
        <v>2016</v>
      </c>
      <c r="V2566" s="18">
        <f t="shared" si="245"/>
        <v>30</v>
      </c>
    </row>
    <row r="2567" spans="1:22" ht="60" x14ac:dyDescent="0.25">
      <c r="A2567">
        <v>2345</v>
      </c>
      <c r="B2567" s="3" t="s">
        <v>2346</v>
      </c>
      <c r="C2567" s="3" t="s">
        <v>6455</v>
      </c>
      <c r="D2567" s="6">
        <v>3000</v>
      </c>
      <c r="E2567" s="8">
        <v>0</v>
      </c>
      <c r="F2567" t="s">
        <v>8219</v>
      </c>
      <c r="G2567" t="s">
        <v>8223</v>
      </c>
      <c r="H2567" t="s">
        <v>8245</v>
      </c>
      <c r="I2567">
        <v>1427845140</v>
      </c>
      <c r="J2567">
        <v>1424822556</v>
      </c>
      <c r="K2567" t="b">
        <v>0</v>
      </c>
      <c r="L2567">
        <v>0</v>
      </c>
      <c r="M2567" t="b">
        <v>0</v>
      </c>
      <c r="N2567" t="s">
        <v>8270</v>
      </c>
      <c r="O2567" t="s">
        <v>8317</v>
      </c>
      <c r="P2567" t="s">
        <v>8318</v>
      </c>
      <c r="Q2567">
        <f t="shared" si="241"/>
        <v>0</v>
      </c>
      <c r="R2567">
        <f t="shared" si="240"/>
        <v>0</v>
      </c>
      <c r="S2567" s="12">
        <f t="shared" si="242"/>
        <v>42060.001805555556</v>
      </c>
      <c r="T2567" s="12">
        <f t="shared" si="243"/>
        <v>42094.985416666663</v>
      </c>
      <c r="U2567">
        <f t="shared" si="244"/>
        <v>2015</v>
      </c>
      <c r="V2567" s="18">
        <f t="shared" si="245"/>
        <v>34.983611111111109</v>
      </c>
    </row>
    <row r="2568" spans="1:22" ht="45" x14ac:dyDescent="0.25">
      <c r="A2568">
        <v>2346</v>
      </c>
      <c r="B2568" s="3" t="s">
        <v>2347</v>
      </c>
      <c r="C2568" s="3" t="s">
        <v>6456</v>
      </c>
      <c r="D2568" s="6">
        <v>60000</v>
      </c>
      <c r="E2568" s="8">
        <v>39</v>
      </c>
      <c r="F2568" t="s">
        <v>8219</v>
      </c>
      <c r="G2568" t="s">
        <v>8223</v>
      </c>
      <c r="H2568" t="s">
        <v>8245</v>
      </c>
      <c r="I2568">
        <v>1476731431</v>
      </c>
      <c r="J2568">
        <v>1472843431</v>
      </c>
      <c r="K2568" t="b">
        <v>0</v>
      </c>
      <c r="L2568">
        <v>3</v>
      </c>
      <c r="M2568" t="b">
        <v>0</v>
      </c>
      <c r="N2568" t="s">
        <v>8270</v>
      </c>
      <c r="O2568" t="s">
        <v>8317</v>
      </c>
      <c r="P2568" t="s">
        <v>8318</v>
      </c>
      <c r="Q2568">
        <f t="shared" si="241"/>
        <v>0</v>
      </c>
      <c r="R2568">
        <f t="shared" si="240"/>
        <v>13</v>
      </c>
      <c r="S2568" s="12">
        <f t="shared" si="242"/>
        <v>42615.79896990741</v>
      </c>
      <c r="T2568" s="12">
        <f t="shared" si="243"/>
        <v>42660.79896990741</v>
      </c>
      <c r="U2568">
        <f t="shared" si="244"/>
        <v>2016</v>
      </c>
      <c r="V2568" s="18">
        <f t="shared" si="245"/>
        <v>45</v>
      </c>
    </row>
    <row r="2569" spans="1:22" ht="45" x14ac:dyDescent="0.25">
      <c r="A2569">
        <v>2347</v>
      </c>
      <c r="B2569" s="3" t="s">
        <v>2348</v>
      </c>
      <c r="C2569" s="3" t="s">
        <v>6457</v>
      </c>
      <c r="D2569" s="6">
        <v>1000</v>
      </c>
      <c r="E2569" s="8">
        <v>15</v>
      </c>
      <c r="F2569" t="s">
        <v>8219</v>
      </c>
      <c r="G2569" t="s">
        <v>8223</v>
      </c>
      <c r="H2569" t="s">
        <v>8245</v>
      </c>
      <c r="I2569">
        <v>1472135676</v>
      </c>
      <c r="J2569">
        <v>1469543676</v>
      </c>
      <c r="K2569" t="b">
        <v>0</v>
      </c>
      <c r="L2569">
        <v>1</v>
      </c>
      <c r="M2569" t="b">
        <v>0</v>
      </c>
      <c r="N2569" t="s">
        <v>8270</v>
      </c>
      <c r="O2569" t="s">
        <v>8317</v>
      </c>
      <c r="P2569" t="s">
        <v>8318</v>
      </c>
      <c r="Q2569">
        <f t="shared" si="241"/>
        <v>2</v>
      </c>
      <c r="R2569">
        <f t="shared" si="240"/>
        <v>15</v>
      </c>
      <c r="S2569" s="12">
        <f t="shared" si="242"/>
        <v>42577.607361111113</v>
      </c>
      <c r="T2569" s="12">
        <f t="shared" si="243"/>
        <v>42607.607361111113</v>
      </c>
      <c r="U2569">
        <f t="shared" si="244"/>
        <v>2016</v>
      </c>
      <c r="V2569" s="18">
        <f t="shared" si="245"/>
        <v>30</v>
      </c>
    </row>
    <row r="2570" spans="1:22" ht="60" x14ac:dyDescent="0.25">
      <c r="A2570">
        <v>2348</v>
      </c>
      <c r="B2570" s="3" t="s">
        <v>2349</v>
      </c>
      <c r="C2570" s="3" t="s">
        <v>6458</v>
      </c>
      <c r="D2570" s="6">
        <v>70000</v>
      </c>
      <c r="E2570" s="8">
        <v>270</v>
      </c>
      <c r="F2570" t="s">
        <v>8219</v>
      </c>
      <c r="G2570" t="s">
        <v>8223</v>
      </c>
      <c r="H2570" t="s">
        <v>8245</v>
      </c>
      <c r="I2570">
        <v>1456006938</v>
      </c>
      <c r="J2570">
        <v>1450822938</v>
      </c>
      <c r="K2570" t="b">
        <v>0</v>
      </c>
      <c r="L2570">
        <v>5</v>
      </c>
      <c r="M2570" t="b">
        <v>0</v>
      </c>
      <c r="N2570" t="s">
        <v>8270</v>
      </c>
      <c r="O2570" t="s">
        <v>8317</v>
      </c>
      <c r="P2570" t="s">
        <v>8318</v>
      </c>
      <c r="Q2570">
        <f t="shared" si="241"/>
        <v>0</v>
      </c>
      <c r="R2570">
        <f t="shared" si="240"/>
        <v>54</v>
      </c>
      <c r="S2570" s="12">
        <f t="shared" si="242"/>
        <v>42360.932152777779</v>
      </c>
      <c r="T2570" s="12">
        <f t="shared" si="243"/>
        <v>42420.932152777779</v>
      </c>
      <c r="U2570">
        <f t="shared" si="244"/>
        <v>2015</v>
      </c>
      <c r="V2570" s="18">
        <f t="shared" si="245"/>
        <v>60</v>
      </c>
    </row>
    <row r="2571" spans="1:22" ht="45" x14ac:dyDescent="0.25">
      <c r="A2571">
        <v>2349</v>
      </c>
      <c r="B2571" s="3" t="s">
        <v>2350</v>
      </c>
      <c r="C2571" s="3" t="s">
        <v>6459</v>
      </c>
      <c r="D2571" s="6">
        <v>474900</v>
      </c>
      <c r="E2571" s="8">
        <v>0</v>
      </c>
      <c r="F2571" t="s">
        <v>8219</v>
      </c>
      <c r="G2571" t="s">
        <v>8234</v>
      </c>
      <c r="H2571" t="s">
        <v>8254</v>
      </c>
      <c r="I2571">
        <v>1439318228</v>
      </c>
      <c r="J2571">
        <v>1436812628</v>
      </c>
      <c r="K2571" t="b">
        <v>0</v>
      </c>
      <c r="L2571">
        <v>0</v>
      </c>
      <c r="M2571" t="b">
        <v>0</v>
      </c>
      <c r="N2571" t="s">
        <v>8270</v>
      </c>
      <c r="O2571" t="s">
        <v>8317</v>
      </c>
      <c r="P2571" t="s">
        <v>8318</v>
      </c>
      <c r="Q2571">
        <f t="shared" si="241"/>
        <v>0</v>
      </c>
      <c r="R2571">
        <f t="shared" si="240"/>
        <v>0</v>
      </c>
      <c r="S2571" s="12">
        <f t="shared" si="242"/>
        <v>42198.775787037041</v>
      </c>
      <c r="T2571" s="12">
        <f t="shared" si="243"/>
        <v>42227.775787037041</v>
      </c>
      <c r="U2571">
        <f t="shared" si="244"/>
        <v>2015</v>
      </c>
      <c r="V2571" s="18">
        <f t="shared" si="245"/>
        <v>29</v>
      </c>
    </row>
    <row r="2572" spans="1:22" ht="45" x14ac:dyDescent="0.25">
      <c r="A2572">
        <v>2350</v>
      </c>
      <c r="B2572" s="3" t="s">
        <v>2351</v>
      </c>
      <c r="C2572" s="3" t="s">
        <v>6460</v>
      </c>
      <c r="D2572" s="6">
        <v>50000</v>
      </c>
      <c r="E2572" s="8">
        <v>0</v>
      </c>
      <c r="F2572" t="s">
        <v>8219</v>
      </c>
      <c r="G2572" t="s">
        <v>8240</v>
      </c>
      <c r="H2572" t="s">
        <v>8248</v>
      </c>
      <c r="I2572">
        <v>1483474370</v>
      </c>
      <c r="J2572">
        <v>1480882370</v>
      </c>
      <c r="K2572" t="b">
        <v>0</v>
      </c>
      <c r="L2572">
        <v>0</v>
      </c>
      <c r="M2572" t="b">
        <v>0</v>
      </c>
      <c r="N2572" t="s">
        <v>8270</v>
      </c>
      <c r="O2572" t="s">
        <v>8317</v>
      </c>
      <c r="P2572" t="s">
        <v>8318</v>
      </c>
      <c r="Q2572">
        <f t="shared" si="241"/>
        <v>0</v>
      </c>
      <c r="R2572">
        <f t="shared" si="240"/>
        <v>0</v>
      </c>
      <c r="S2572" s="12">
        <f t="shared" si="242"/>
        <v>42708.842245370368</v>
      </c>
      <c r="T2572" s="12">
        <f t="shared" si="243"/>
        <v>42738.842245370368</v>
      </c>
      <c r="U2572">
        <f t="shared" si="244"/>
        <v>2016</v>
      </c>
      <c r="V2572" s="18">
        <f t="shared" si="245"/>
        <v>30</v>
      </c>
    </row>
    <row r="2573" spans="1:22" ht="30" x14ac:dyDescent="0.25">
      <c r="A2573">
        <v>2351</v>
      </c>
      <c r="B2573" s="3" t="s">
        <v>2352</v>
      </c>
      <c r="C2573" s="3" t="s">
        <v>6461</v>
      </c>
      <c r="D2573" s="6">
        <v>18900</v>
      </c>
      <c r="E2573" s="8">
        <v>108</v>
      </c>
      <c r="F2573" t="s">
        <v>8219</v>
      </c>
      <c r="G2573" t="s">
        <v>8227</v>
      </c>
      <c r="H2573" t="s">
        <v>8249</v>
      </c>
      <c r="I2573">
        <v>1430360739</v>
      </c>
      <c r="J2573">
        <v>1427768739</v>
      </c>
      <c r="K2573" t="b">
        <v>0</v>
      </c>
      <c r="L2573">
        <v>7</v>
      </c>
      <c r="M2573" t="b">
        <v>0</v>
      </c>
      <c r="N2573" t="s">
        <v>8270</v>
      </c>
      <c r="O2573" t="s">
        <v>8317</v>
      </c>
      <c r="P2573" t="s">
        <v>8318</v>
      </c>
      <c r="Q2573">
        <f t="shared" si="241"/>
        <v>1</v>
      </c>
      <c r="R2573">
        <f t="shared" si="240"/>
        <v>15.43</v>
      </c>
      <c r="S2573" s="12">
        <f t="shared" si="242"/>
        <v>42094.101145833338</v>
      </c>
      <c r="T2573" s="12">
        <f t="shared" si="243"/>
        <v>42124.101145833338</v>
      </c>
      <c r="U2573">
        <f t="shared" si="244"/>
        <v>2015</v>
      </c>
      <c r="V2573" s="18">
        <f t="shared" si="245"/>
        <v>30</v>
      </c>
    </row>
    <row r="2574" spans="1:22" ht="45" x14ac:dyDescent="0.25">
      <c r="A2574">
        <v>2352</v>
      </c>
      <c r="B2574" s="3" t="s">
        <v>2353</v>
      </c>
      <c r="C2574" s="3" t="s">
        <v>6462</v>
      </c>
      <c r="D2574" s="6">
        <v>2000</v>
      </c>
      <c r="E2574" s="8">
        <v>0</v>
      </c>
      <c r="F2574" t="s">
        <v>8219</v>
      </c>
      <c r="G2574" t="s">
        <v>8223</v>
      </c>
      <c r="H2574" t="s">
        <v>8245</v>
      </c>
      <c r="I2574">
        <v>1433603552</v>
      </c>
      <c r="J2574">
        <v>1428419552</v>
      </c>
      <c r="K2574" t="b">
        <v>0</v>
      </c>
      <c r="L2574">
        <v>0</v>
      </c>
      <c r="M2574" t="b">
        <v>0</v>
      </c>
      <c r="N2574" t="s">
        <v>8270</v>
      </c>
      <c r="O2574" t="s">
        <v>8317</v>
      </c>
      <c r="P2574" t="s">
        <v>8318</v>
      </c>
      <c r="Q2574">
        <f t="shared" si="241"/>
        <v>0</v>
      </c>
      <c r="R2574">
        <f t="shared" si="240"/>
        <v>0</v>
      </c>
      <c r="S2574" s="12">
        <f t="shared" si="242"/>
        <v>42101.633703703701</v>
      </c>
      <c r="T2574" s="12">
        <f t="shared" si="243"/>
        <v>42161.633703703701</v>
      </c>
      <c r="U2574">
        <f t="shared" si="244"/>
        <v>2015</v>
      </c>
      <c r="V2574" s="18">
        <f t="shared" si="245"/>
        <v>60</v>
      </c>
    </row>
    <row r="2575" spans="1:22" ht="60" x14ac:dyDescent="0.25">
      <c r="A2575">
        <v>2353</v>
      </c>
      <c r="B2575" s="3" t="s">
        <v>2354</v>
      </c>
      <c r="C2575" s="3" t="s">
        <v>6463</v>
      </c>
      <c r="D2575" s="6">
        <v>1000</v>
      </c>
      <c r="E2575" s="8">
        <v>0</v>
      </c>
      <c r="F2575" t="s">
        <v>8219</v>
      </c>
      <c r="G2575" t="s">
        <v>8223</v>
      </c>
      <c r="H2575" t="s">
        <v>8245</v>
      </c>
      <c r="I2575">
        <v>1429632822</v>
      </c>
      <c r="J2575">
        <v>1428596022</v>
      </c>
      <c r="K2575" t="b">
        <v>0</v>
      </c>
      <c r="L2575">
        <v>0</v>
      </c>
      <c r="M2575" t="b">
        <v>0</v>
      </c>
      <c r="N2575" t="s">
        <v>8270</v>
      </c>
      <c r="O2575" t="s">
        <v>8317</v>
      </c>
      <c r="P2575" t="s">
        <v>8318</v>
      </c>
      <c r="Q2575">
        <f t="shared" si="241"/>
        <v>0</v>
      </c>
      <c r="R2575">
        <f t="shared" si="240"/>
        <v>0</v>
      </c>
      <c r="S2575" s="12">
        <f t="shared" si="242"/>
        <v>42103.676180555558</v>
      </c>
      <c r="T2575" s="12">
        <f t="shared" si="243"/>
        <v>42115.676180555558</v>
      </c>
      <c r="U2575">
        <f t="shared" si="244"/>
        <v>2015</v>
      </c>
      <c r="V2575" s="18">
        <f t="shared" si="245"/>
        <v>12</v>
      </c>
    </row>
    <row r="2576" spans="1:22" ht="45" x14ac:dyDescent="0.25">
      <c r="A2576">
        <v>2354</v>
      </c>
      <c r="B2576" s="3" t="s">
        <v>2355</v>
      </c>
      <c r="C2576" s="3" t="s">
        <v>6464</v>
      </c>
      <c r="D2576" s="6">
        <v>35000</v>
      </c>
      <c r="E2576" s="8">
        <v>25</v>
      </c>
      <c r="F2576" t="s">
        <v>8219</v>
      </c>
      <c r="G2576" t="s">
        <v>8223</v>
      </c>
      <c r="H2576" t="s">
        <v>8245</v>
      </c>
      <c r="I2576">
        <v>1420910460</v>
      </c>
      <c r="J2576">
        <v>1415726460</v>
      </c>
      <c r="K2576" t="b">
        <v>0</v>
      </c>
      <c r="L2576">
        <v>1</v>
      </c>
      <c r="M2576" t="b">
        <v>0</v>
      </c>
      <c r="N2576" t="s">
        <v>8270</v>
      </c>
      <c r="O2576" t="s">
        <v>8317</v>
      </c>
      <c r="P2576" t="s">
        <v>8318</v>
      </c>
      <c r="Q2576">
        <f t="shared" si="241"/>
        <v>0</v>
      </c>
      <c r="R2576">
        <f t="shared" si="240"/>
        <v>25</v>
      </c>
      <c r="S2576" s="12">
        <f t="shared" si="242"/>
        <v>41954.722916666666</v>
      </c>
      <c r="T2576" s="12">
        <f t="shared" si="243"/>
        <v>42014.722916666666</v>
      </c>
      <c r="U2576">
        <f t="shared" si="244"/>
        <v>2014</v>
      </c>
      <c r="V2576" s="18">
        <f t="shared" si="245"/>
        <v>60</v>
      </c>
    </row>
    <row r="2577" spans="1:22" ht="45" x14ac:dyDescent="0.25">
      <c r="A2577">
        <v>2355</v>
      </c>
      <c r="B2577" s="3" t="s">
        <v>2356</v>
      </c>
      <c r="C2577" s="3" t="s">
        <v>6465</v>
      </c>
      <c r="D2577" s="6">
        <v>8000</v>
      </c>
      <c r="E2577" s="8">
        <v>55</v>
      </c>
      <c r="F2577" t="s">
        <v>8219</v>
      </c>
      <c r="G2577" t="s">
        <v>8225</v>
      </c>
      <c r="H2577" t="s">
        <v>8247</v>
      </c>
      <c r="I2577">
        <v>1430604136</v>
      </c>
      <c r="J2577">
        <v>1428012136</v>
      </c>
      <c r="K2577" t="b">
        <v>0</v>
      </c>
      <c r="L2577">
        <v>2</v>
      </c>
      <c r="M2577" t="b">
        <v>0</v>
      </c>
      <c r="N2577" t="s">
        <v>8270</v>
      </c>
      <c r="O2577" t="s">
        <v>8317</v>
      </c>
      <c r="P2577" t="s">
        <v>8318</v>
      </c>
      <c r="Q2577">
        <f t="shared" si="241"/>
        <v>1</v>
      </c>
      <c r="R2577">
        <f t="shared" si="240"/>
        <v>27.5</v>
      </c>
      <c r="S2577" s="12">
        <f t="shared" si="242"/>
        <v>42096.918240740735</v>
      </c>
      <c r="T2577" s="12">
        <f t="shared" si="243"/>
        <v>42126.918240740735</v>
      </c>
      <c r="U2577">
        <f t="shared" si="244"/>
        <v>2015</v>
      </c>
      <c r="V2577" s="18">
        <f t="shared" si="245"/>
        <v>30</v>
      </c>
    </row>
    <row r="2578" spans="1:22" ht="30" x14ac:dyDescent="0.25">
      <c r="A2578">
        <v>2356</v>
      </c>
      <c r="B2578" s="3" t="s">
        <v>2357</v>
      </c>
      <c r="C2578" s="3" t="s">
        <v>6466</v>
      </c>
      <c r="D2578" s="6">
        <v>10000</v>
      </c>
      <c r="E2578" s="8">
        <v>0</v>
      </c>
      <c r="F2578" t="s">
        <v>8219</v>
      </c>
      <c r="G2578" t="s">
        <v>8232</v>
      </c>
      <c r="H2578" t="s">
        <v>8248</v>
      </c>
      <c r="I2578">
        <v>1433530104</v>
      </c>
      <c r="J2578">
        <v>1430938104</v>
      </c>
      <c r="K2578" t="b">
        <v>0</v>
      </c>
      <c r="L2578">
        <v>0</v>
      </c>
      <c r="M2578" t="b">
        <v>0</v>
      </c>
      <c r="N2578" t="s">
        <v>8270</v>
      </c>
      <c r="O2578" t="s">
        <v>8317</v>
      </c>
      <c r="P2578" t="s">
        <v>8318</v>
      </c>
      <c r="Q2578">
        <f t="shared" si="241"/>
        <v>0</v>
      </c>
      <c r="R2578">
        <f t="shared" si="240"/>
        <v>0</v>
      </c>
      <c r="S2578" s="12">
        <f t="shared" si="242"/>
        <v>42130.78361111111</v>
      </c>
      <c r="T2578" s="12">
        <f t="shared" si="243"/>
        <v>42160.78361111111</v>
      </c>
      <c r="U2578">
        <f t="shared" si="244"/>
        <v>2015</v>
      </c>
      <c r="V2578" s="18">
        <f t="shared" si="245"/>
        <v>30</v>
      </c>
    </row>
    <row r="2579" spans="1:22" ht="45" x14ac:dyDescent="0.25">
      <c r="A2579">
        <v>2357</v>
      </c>
      <c r="B2579" s="3" t="s">
        <v>2358</v>
      </c>
      <c r="C2579" s="3" t="s">
        <v>6467</v>
      </c>
      <c r="D2579" s="6">
        <v>27000</v>
      </c>
      <c r="E2579" s="8">
        <v>0</v>
      </c>
      <c r="F2579" t="s">
        <v>8219</v>
      </c>
      <c r="G2579" t="s">
        <v>8224</v>
      </c>
      <c r="H2579" t="s">
        <v>8246</v>
      </c>
      <c r="I2579">
        <v>1445093578</v>
      </c>
      <c r="J2579">
        <v>1442501578</v>
      </c>
      <c r="K2579" t="b">
        <v>0</v>
      </c>
      <c r="L2579">
        <v>0</v>
      </c>
      <c r="M2579" t="b">
        <v>0</v>
      </c>
      <c r="N2579" t="s">
        <v>8270</v>
      </c>
      <c r="O2579" t="s">
        <v>8317</v>
      </c>
      <c r="P2579" t="s">
        <v>8318</v>
      </c>
      <c r="Q2579">
        <f t="shared" si="241"/>
        <v>0</v>
      </c>
      <c r="R2579">
        <f t="shared" si="240"/>
        <v>0</v>
      </c>
      <c r="S2579" s="12">
        <f t="shared" si="242"/>
        <v>42264.620115740734</v>
      </c>
      <c r="T2579" s="12">
        <f t="shared" si="243"/>
        <v>42294.620115740734</v>
      </c>
      <c r="U2579">
        <f t="shared" si="244"/>
        <v>2015</v>
      </c>
      <c r="V2579" s="18">
        <f t="shared" si="245"/>
        <v>30</v>
      </c>
    </row>
    <row r="2580" spans="1:22" ht="45" x14ac:dyDescent="0.25">
      <c r="A2580">
        <v>2358</v>
      </c>
      <c r="B2580" s="3" t="s">
        <v>2359</v>
      </c>
      <c r="C2580" s="3" t="s">
        <v>6468</v>
      </c>
      <c r="D2580" s="6">
        <v>1500</v>
      </c>
      <c r="E2580" s="8">
        <v>0</v>
      </c>
      <c r="F2580" t="s">
        <v>8219</v>
      </c>
      <c r="G2580" t="s">
        <v>8224</v>
      </c>
      <c r="H2580" t="s">
        <v>8246</v>
      </c>
      <c r="I2580">
        <v>1422664740</v>
      </c>
      <c r="J2580">
        <v>1417818036</v>
      </c>
      <c r="K2580" t="b">
        <v>0</v>
      </c>
      <c r="L2580">
        <v>0</v>
      </c>
      <c r="M2580" t="b">
        <v>0</v>
      </c>
      <c r="N2580" t="s">
        <v>8270</v>
      </c>
      <c r="O2580" t="s">
        <v>8317</v>
      </c>
      <c r="P2580" t="s">
        <v>8318</v>
      </c>
      <c r="Q2580">
        <f t="shared" si="241"/>
        <v>0</v>
      </c>
      <c r="R2580">
        <f t="shared" si="240"/>
        <v>0</v>
      </c>
      <c r="S2580" s="12">
        <f t="shared" si="242"/>
        <v>41978.930972222224</v>
      </c>
      <c r="T2580" s="12">
        <f t="shared" si="243"/>
        <v>42035.027083333334</v>
      </c>
      <c r="U2580">
        <f t="shared" si="244"/>
        <v>2014</v>
      </c>
      <c r="V2580" s="18">
        <f t="shared" si="245"/>
        <v>56.096111111111107</v>
      </c>
    </row>
    <row r="2581" spans="1:22" ht="45" x14ac:dyDescent="0.25">
      <c r="A2581">
        <v>2359</v>
      </c>
      <c r="B2581" s="3" t="s">
        <v>2360</v>
      </c>
      <c r="C2581" s="3" t="s">
        <v>6469</v>
      </c>
      <c r="D2581" s="6">
        <v>7500</v>
      </c>
      <c r="E2581" s="8">
        <v>1101</v>
      </c>
      <c r="F2581" t="s">
        <v>8219</v>
      </c>
      <c r="G2581" t="s">
        <v>8223</v>
      </c>
      <c r="H2581" t="s">
        <v>8245</v>
      </c>
      <c r="I2581">
        <v>1438616124</v>
      </c>
      <c r="J2581">
        <v>1433432124</v>
      </c>
      <c r="K2581" t="b">
        <v>0</v>
      </c>
      <c r="L2581">
        <v>3</v>
      </c>
      <c r="M2581" t="b">
        <v>0</v>
      </c>
      <c r="N2581" t="s">
        <v>8270</v>
      </c>
      <c r="O2581" t="s">
        <v>8317</v>
      </c>
      <c r="P2581" t="s">
        <v>8318</v>
      </c>
      <c r="Q2581">
        <f t="shared" si="241"/>
        <v>15</v>
      </c>
      <c r="R2581">
        <f t="shared" si="240"/>
        <v>367</v>
      </c>
      <c r="S2581" s="12">
        <f t="shared" si="242"/>
        <v>42159.649583333332</v>
      </c>
      <c r="T2581" s="12">
        <f t="shared" si="243"/>
        <v>42219.649583333332</v>
      </c>
      <c r="U2581">
        <f t="shared" si="244"/>
        <v>2015</v>
      </c>
      <c r="V2581" s="18">
        <f t="shared" si="245"/>
        <v>60</v>
      </c>
    </row>
    <row r="2582" spans="1:22" ht="45" x14ac:dyDescent="0.25">
      <c r="A2582">
        <v>2360</v>
      </c>
      <c r="B2582" s="3" t="s">
        <v>2361</v>
      </c>
      <c r="C2582" s="3" t="s">
        <v>6470</v>
      </c>
      <c r="D2582" s="6">
        <v>5000</v>
      </c>
      <c r="E2582" s="8">
        <v>2</v>
      </c>
      <c r="F2582" t="s">
        <v>8219</v>
      </c>
      <c r="G2582" t="s">
        <v>8228</v>
      </c>
      <c r="H2582" t="s">
        <v>8250</v>
      </c>
      <c r="I2582">
        <v>1454864280</v>
      </c>
      <c r="J2582">
        <v>1452272280</v>
      </c>
      <c r="K2582" t="b">
        <v>0</v>
      </c>
      <c r="L2582">
        <v>1</v>
      </c>
      <c r="M2582" t="b">
        <v>0</v>
      </c>
      <c r="N2582" t="s">
        <v>8270</v>
      </c>
      <c r="O2582" t="s">
        <v>8317</v>
      </c>
      <c r="P2582" t="s">
        <v>8318</v>
      </c>
      <c r="Q2582">
        <f t="shared" si="241"/>
        <v>0</v>
      </c>
      <c r="R2582">
        <f t="shared" si="240"/>
        <v>2</v>
      </c>
      <c r="S2582" s="12">
        <f t="shared" si="242"/>
        <v>42377.70694444445</v>
      </c>
      <c r="T2582" s="12">
        <f t="shared" si="243"/>
        <v>42407.70694444445</v>
      </c>
      <c r="U2582">
        <f t="shared" si="244"/>
        <v>2016</v>
      </c>
      <c r="V2582" s="18">
        <f t="shared" si="245"/>
        <v>30</v>
      </c>
    </row>
    <row r="2583" spans="1:22" ht="60" x14ac:dyDescent="0.25">
      <c r="A2583">
        <v>2361</v>
      </c>
      <c r="B2583" s="3" t="s">
        <v>2362</v>
      </c>
      <c r="C2583" s="3" t="s">
        <v>6471</v>
      </c>
      <c r="D2583" s="6">
        <v>200</v>
      </c>
      <c r="E2583" s="8">
        <v>0</v>
      </c>
      <c r="F2583" t="s">
        <v>8219</v>
      </c>
      <c r="G2583" t="s">
        <v>8228</v>
      </c>
      <c r="H2583" t="s">
        <v>8250</v>
      </c>
      <c r="I2583">
        <v>1462053600</v>
      </c>
      <c r="J2583">
        <v>1459975008</v>
      </c>
      <c r="K2583" t="b">
        <v>0</v>
      </c>
      <c r="L2583">
        <v>0</v>
      </c>
      <c r="M2583" t="b">
        <v>0</v>
      </c>
      <c r="N2583" t="s">
        <v>8270</v>
      </c>
      <c r="O2583" t="s">
        <v>8317</v>
      </c>
      <c r="P2583" t="s">
        <v>8318</v>
      </c>
      <c r="Q2583">
        <f t="shared" si="241"/>
        <v>0</v>
      </c>
      <c r="R2583">
        <f t="shared" si="240"/>
        <v>0</v>
      </c>
      <c r="S2583" s="12">
        <f t="shared" si="242"/>
        <v>42466.858888888892</v>
      </c>
      <c r="T2583" s="12">
        <f t="shared" si="243"/>
        <v>42490.916666666672</v>
      </c>
      <c r="U2583">
        <f t="shared" si="244"/>
        <v>2016</v>
      </c>
      <c r="V2583" s="18">
        <f t="shared" si="245"/>
        <v>24.057777777777776</v>
      </c>
    </row>
    <row r="2584" spans="1:22" ht="45" x14ac:dyDescent="0.25">
      <c r="A2584">
        <v>2362</v>
      </c>
      <c r="B2584" s="3" t="s">
        <v>2363</v>
      </c>
      <c r="C2584" s="3" t="s">
        <v>6472</v>
      </c>
      <c r="D2584" s="6">
        <v>420</v>
      </c>
      <c r="E2584" s="8">
        <v>120</v>
      </c>
      <c r="F2584" t="s">
        <v>8219</v>
      </c>
      <c r="G2584" t="s">
        <v>8223</v>
      </c>
      <c r="H2584" t="s">
        <v>8245</v>
      </c>
      <c r="I2584">
        <v>1418315470</v>
      </c>
      <c r="J2584">
        <v>1415723470</v>
      </c>
      <c r="K2584" t="b">
        <v>0</v>
      </c>
      <c r="L2584">
        <v>2</v>
      </c>
      <c r="M2584" t="b">
        <v>0</v>
      </c>
      <c r="N2584" t="s">
        <v>8270</v>
      </c>
      <c r="O2584" t="s">
        <v>8317</v>
      </c>
      <c r="P2584" t="s">
        <v>8318</v>
      </c>
      <c r="Q2584">
        <f t="shared" si="241"/>
        <v>29</v>
      </c>
      <c r="R2584">
        <f t="shared" si="240"/>
        <v>60</v>
      </c>
      <c r="S2584" s="12">
        <f t="shared" si="242"/>
        <v>41954.688310185185</v>
      </c>
      <c r="T2584" s="12">
        <f t="shared" si="243"/>
        <v>41984.688310185185</v>
      </c>
      <c r="U2584">
        <f t="shared" si="244"/>
        <v>2014</v>
      </c>
      <c r="V2584" s="18">
        <f t="shared" si="245"/>
        <v>30</v>
      </c>
    </row>
    <row r="2585" spans="1:22" ht="60" x14ac:dyDescent="0.25">
      <c r="A2585">
        <v>2363</v>
      </c>
      <c r="B2585" s="3" t="s">
        <v>2364</v>
      </c>
      <c r="C2585" s="3" t="s">
        <v>6473</v>
      </c>
      <c r="D2585" s="6">
        <v>175000</v>
      </c>
      <c r="E2585" s="8">
        <v>0</v>
      </c>
      <c r="F2585" t="s">
        <v>8219</v>
      </c>
      <c r="G2585" t="s">
        <v>8223</v>
      </c>
      <c r="H2585" t="s">
        <v>8245</v>
      </c>
      <c r="I2585">
        <v>1451348200</v>
      </c>
      <c r="J2585">
        <v>1447460200</v>
      </c>
      <c r="K2585" t="b">
        <v>0</v>
      </c>
      <c r="L2585">
        <v>0</v>
      </c>
      <c r="M2585" t="b">
        <v>0</v>
      </c>
      <c r="N2585" t="s">
        <v>8270</v>
      </c>
      <c r="O2585" t="s">
        <v>8317</v>
      </c>
      <c r="P2585" t="s">
        <v>8318</v>
      </c>
      <c r="Q2585">
        <f t="shared" si="241"/>
        <v>0</v>
      </c>
      <c r="R2585">
        <f t="shared" si="240"/>
        <v>0</v>
      </c>
      <c r="S2585" s="12">
        <f t="shared" si="242"/>
        <v>42322.011574074073</v>
      </c>
      <c r="T2585" s="12">
        <f t="shared" si="243"/>
        <v>42367.011574074073</v>
      </c>
      <c r="U2585">
        <f t="shared" si="244"/>
        <v>2015</v>
      </c>
      <c r="V2585" s="18">
        <f t="shared" si="245"/>
        <v>45</v>
      </c>
    </row>
    <row r="2586" spans="1:22" ht="45" x14ac:dyDescent="0.25">
      <c r="A2586">
        <v>2364</v>
      </c>
      <c r="B2586" s="3" t="s">
        <v>2365</v>
      </c>
      <c r="C2586" s="3" t="s">
        <v>6474</v>
      </c>
      <c r="D2586" s="6">
        <v>128</v>
      </c>
      <c r="E2586" s="8">
        <v>0</v>
      </c>
      <c r="F2586" t="s">
        <v>8219</v>
      </c>
      <c r="G2586" t="s">
        <v>8223</v>
      </c>
      <c r="H2586" t="s">
        <v>8245</v>
      </c>
      <c r="I2586">
        <v>1445898356</v>
      </c>
      <c r="J2586">
        <v>1441146356</v>
      </c>
      <c r="K2586" t="b">
        <v>0</v>
      </c>
      <c r="L2586">
        <v>0</v>
      </c>
      <c r="M2586" t="b">
        <v>0</v>
      </c>
      <c r="N2586" t="s">
        <v>8270</v>
      </c>
      <c r="O2586" t="s">
        <v>8317</v>
      </c>
      <c r="P2586" t="s">
        <v>8318</v>
      </c>
      <c r="Q2586">
        <f t="shared" si="241"/>
        <v>0</v>
      </c>
      <c r="R2586">
        <f t="shared" si="240"/>
        <v>0</v>
      </c>
      <c r="S2586" s="12">
        <f t="shared" si="242"/>
        <v>42248.934675925921</v>
      </c>
      <c r="T2586" s="12">
        <f t="shared" si="243"/>
        <v>42303.934675925921</v>
      </c>
      <c r="U2586">
        <f t="shared" si="244"/>
        <v>2015</v>
      </c>
      <c r="V2586" s="18">
        <f t="shared" si="245"/>
        <v>55</v>
      </c>
    </row>
    <row r="2587" spans="1:22" ht="60" x14ac:dyDescent="0.25">
      <c r="A2587">
        <v>2365</v>
      </c>
      <c r="B2587" s="3" t="s">
        <v>2366</v>
      </c>
      <c r="C2587" s="3" t="s">
        <v>6475</v>
      </c>
      <c r="D2587" s="6">
        <v>1000</v>
      </c>
      <c r="E2587" s="8">
        <v>0</v>
      </c>
      <c r="F2587" t="s">
        <v>8219</v>
      </c>
      <c r="G2587" t="s">
        <v>8236</v>
      </c>
      <c r="H2587" t="s">
        <v>8248</v>
      </c>
      <c r="I2587">
        <v>1453071600</v>
      </c>
      <c r="J2587">
        <v>1449596425</v>
      </c>
      <c r="K2587" t="b">
        <v>0</v>
      </c>
      <c r="L2587">
        <v>0</v>
      </c>
      <c r="M2587" t="b">
        <v>0</v>
      </c>
      <c r="N2587" t="s">
        <v>8270</v>
      </c>
      <c r="O2587" t="s">
        <v>8317</v>
      </c>
      <c r="P2587" t="s">
        <v>8318</v>
      </c>
      <c r="Q2587">
        <f t="shared" si="241"/>
        <v>0</v>
      </c>
      <c r="R2587">
        <f t="shared" si="240"/>
        <v>0</v>
      </c>
      <c r="S2587" s="12">
        <f t="shared" si="242"/>
        <v>42346.736400462964</v>
      </c>
      <c r="T2587" s="12">
        <f t="shared" si="243"/>
        <v>42386.958333333328</v>
      </c>
      <c r="U2587">
        <f t="shared" si="244"/>
        <v>2015</v>
      </c>
      <c r="V2587" s="18">
        <f t="shared" si="245"/>
        <v>40.221932870370374</v>
      </c>
    </row>
    <row r="2588" spans="1:22" ht="45" x14ac:dyDescent="0.25">
      <c r="A2588">
        <v>2366</v>
      </c>
      <c r="B2588" s="3" t="s">
        <v>2367</v>
      </c>
      <c r="C2588" s="3" t="s">
        <v>6476</v>
      </c>
      <c r="D2588" s="6">
        <v>25000</v>
      </c>
      <c r="E2588" s="8">
        <v>2630</v>
      </c>
      <c r="F2588" t="s">
        <v>8219</v>
      </c>
      <c r="G2588" t="s">
        <v>8224</v>
      </c>
      <c r="H2588" t="s">
        <v>8246</v>
      </c>
      <c r="I2588">
        <v>1445431533</v>
      </c>
      <c r="J2588">
        <v>1442839533</v>
      </c>
      <c r="K2588" t="b">
        <v>0</v>
      </c>
      <c r="L2588">
        <v>27</v>
      </c>
      <c r="M2588" t="b">
        <v>0</v>
      </c>
      <c r="N2588" t="s">
        <v>8270</v>
      </c>
      <c r="O2588" t="s">
        <v>8317</v>
      </c>
      <c r="P2588" t="s">
        <v>8318</v>
      </c>
      <c r="Q2588">
        <f t="shared" si="241"/>
        <v>11</v>
      </c>
      <c r="R2588">
        <f t="shared" si="240"/>
        <v>97.41</v>
      </c>
      <c r="S2588" s="12">
        <f t="shared" si="242"/>
        <v>42268.531631944439</v>
      </c>
      <c r="T2588" s="12">
        <f t="shared" si="243"/>
        <v>42298.531631944439</v>
      </c>
      <c r="U2588">
        <f t="shared" si="244"/>
        <v>2015</v>
      </c>
      <c r="V2588" s="18">
        <f t="shared" si="245"/>
        <v>30</v>
      </c>
    </row>
    <row r="2589" spans="1:22" ht="60" x14ac:dyDescent="0.25">
      <c r="A2589">
        <v>2367</v>
      </c>
      <c r="B2589" s="3" t="s">
        <v>2368</v>
      </c>
      <c r="C2589" s="3" t="s">
        <v>6477</v>
      </c>
      <c r="D2589" s="6">
        <v>50000</v>
      </c>
      <c r="E2589" s="8">
        <v>670</v>
      </c>
      <c r="F2589" t="s">
        <v>8219</v>
      </c>
      <c r="G2589" t="s">
        <v>8223</v>
      </c>
      <c r="H2589" t="s">
        <v>8245</v>
      </c>
      <c r="I2589">
        <v>1461622616</v>
      </c>
      <c r="J2589">
        <v>1456442216</v>
      </c>
      <c r="K2589" t="b">
        <v>0</v>
      </c>
      <c r="L2589">
        <v>14</v>
      </c>
      <c r="M2589" t="b">
        <v>0</v>
      </c>
      <c r="N2589" t="s">
        <v>8270</v>
      </c>
      <c r="O2589" t="s">
        <v>8317</v>
      </c>
      <c r="P2589" t="s">
        <v>8318</v>
      </c>
      <c r="Q2589">
        <f t="shared" si="241"/>
        <v>1</v>
      </c>
      <c r="R2589">
        <f t="shared" si="240"/>
        <v>47.86</v>
      </c>
      <c r="S2589" s="12">
        <f t="shared" si="242"/>
        <v>42425.970092592594</v>
      </c>
      <c r="T2589" s="12">
        <f t="shared" si="243"/>
        <v>42485.928425925929</v>
      </c>
      <c r="U2589">
        <f t="shared" si="244"/>
        <v>2016</v>
      </c>
      <c r="V2589" s="18">
        <f t="shared" si="245"/>
        <v>59.958333333333336</v>
      </c>
    </row>
    <row r="2590" spans="1:22" ht="60" x14ac:dyDescent="0.25">
      <c r="A2590">
        <v>2368</v>
      </c>
      <c r="B2590" s="3" t="s">
        <v>2369</v>
      </c>
      <c r="C2590" s="3" t="s">
        <v>6478</v>
      </c>
      <c r="D2590" s="6">
        <v>40000</v>
      </c>
      <c r="E2590" s="8">
        <v>100</v>
      </c>
      <c r="F2590" t="s">
        <v>8219</v>
      </c>
      <c r="G2590" t="s">
        <v>8223</v>
      </c>
      <c r="H2590" t="s">
        <v>8245</v>
      </c>
      <c r="I2590">
        <v>1429028365</v>
      </c>
      <c r="J2590">
        <v>1425143965</v>
      </c>
      <c r="K2590" t="b">
        <v>0</v>
      </c>
      <c r="L2590">
        <v>2</v>
      </c>
      <c r="M2590" t="b">
        <v>0</v>
      </c>
      <c r="N2590" t="s">
        <v>8270</v>
      </c>
      <c r="O2590" t="s">
        <v>8317</v>
      </c>
      <c r="P2590" t="s">
        <v>8318</v>
      </c>
      <c r="Q2590">
        <f t="shared" si="241"/>
        <v>0</v>
      </c>
      <c r="R2590">
        <f t="shared" si="240"/>
        <v>50</v>
      </c>
      <c r="S2590" s="12">
        <f t="shared" si="242"/>
        <v>42063.721817129626</v>
      </c>
      <c r="T2590" s="12">
        <f t="shared" si="243"/>
        <v>42108.680150462969</v>
      </c>
      <c r="U2590">
        <f t="shared" si="244"/>
        <v>2015</v>
      </c>
      <c r="V2590" s="18">
        <f t="shared" si="245"/>
        <v>44.958333333333336</v>
      </c>
    </row>
    <row r="2591" spans="1:22" ht="60" x14ac:dyDescent="0.25">
      <c r="A2591">
        <v>2369</v>
      </c>
      <c r="B2591" s="3" t="s">
        <v>2370</v>
      </c>
      <c r="C2591" s="3" t="s">
        <v>6479</v>
      </c>
      <c r="D2591" s="6">
        <v>25000</v>
      </c>
      <c r="E2591" s="8">
        <v>0</v>
      </c>
      <c r="F2591" t="s">
        <v>8219</v>
      </c>
      <c r="G2591" t="s">
        <v>8223</v>
      </c>
      <c r="H2591" t="s">
        <v>8245</v>
      </c>
      <c r="I2591">
        <v>1455132611</v>
      </c>
      <c r="J2591">
        <v>1452540611</v>
      </c>
      <c r="K2591" t="b">
        <v>0</v>
      </c>
      <c r="L2591">
        <v>0</v>
      </c>
      <c r="M2591" t="b">
        <v>0</v>
      </c>
      <c r="N2591" t="s">
        <v>8270</v>
      </c>
      <c r="O2591" t="s">
        <v>8317</v>
      </c>
      <c r="P2591" t="s">
        <v>8318</v>
      </c>
      <c r="Q2591">
        <f t="shared" si="241"/>
        <v>0</v>
      </c>
      <c r="R2591">
        <f t="shared" si="240"/>
        <v>0</v>
      </c>
      <c r="S2591" s="12">
        <f t="shared" si="242"/>
        <v>42380.812627314815</v>
      </c>
      <c r="T2591" s="12">
        <f t="shared" si="243"/>
        <v>42410.812627314815</v>
      </c>
      <c r="U2591">
        <f t="shared" si="244"/>
        <v>2016</v>
      </c>
      <c r="V2591" s="18">
        <f t="shared" si="245"/>
        <v>30</v>
      </c>
    </row>
    <row r="2592" spans="1:22" ht="60" x14ac:dyDescent="0.25">
      <c r="A2592">
        <v>2370</v>
      </c>
      <c r="B2592" s="3" t="s">
        <v>2371</v>
      </c>
      <c r="C2592" s="3" t="s">
        <v>6480</v>
      </c>
      <c r="D2592" s="6">
        <v>25000</v>
      </c>
      <c r="E2592" s="8">
        <v>82</v>
      </c>
      <c r="F2592" t="s">
        <v>8219</v>
      </c>
      <c r="G2592" t="s">
        <v>8223</v>
      </c>
      <c r="H2592" t="s">
        <v>8245</v>
      </c>
      <c r="I2592">
        <v>1418877141</v>
      </c>
      <c r="J2592">
        <v>1416285141</v>
      </c>
      <c r="K2592" t="b">
        <v>0</v>
      </c>
      <c r="L2592">
        <v>4</v>
      </c>
      <c r="M2592" t="b">
        <v>0</v>
      </c>
      <c r="N2592" t="s">
        <v>8270</v>
      </c>
      <c r="O2592" t="s">
        <v>8317</v>
      </c>
      <c r="P2592" t="s">
        <v>8318</v>
      </c>
      <c r="Q2592">
        <f t="shared" si="241"/>
        <v>0</v>
      </c>
      <c r="R2592">
        <f t="shared" si="240"/>
        <v>20.5</v>
      </c>
      <c r="S2592" s="12">
        <f t="shared" si="242"/>
        <v>41961.18913194444</v>
      </c>
      <c r="T2592" s="12">
        <f t="shared" si="243"/>
        <v>41991.18913194444</v>
      </c>
      <c r="U2592">
        <f t="shared" si="244"/>
        <v>2014</v>
      </c>
      <c r="V2592" s="18">
        <f t="shared" si="245"/>
        <v>30</v>
      </c>
    </row>
    <row r="2593" spans="1:22" ht="60" x14ac:dyDescent="0.25">
      <c r="A2593">
        <v>2371</v>
      </c>
      <c r="B2593" s="3" t="s">
        <v>2372</v>
      </c>
      <c r="C2593" s="3" t="s">
        <v>6481</v>
      </c>
      <c r="D2593" s="6">
        <v>2000</v>
      </c>
      <c r="E2593" s="8">
        <v>0</v>
      </c>
      <c r="F2593" t="s">
        <v>8219</v>
      </c>
      <c r="G2593" t="s">
        <v>8223</v>
      </c>
      <c r="H2593" t="s">
        <v>8245</v>
      </c>
      <c r="I2593">
        <v>1435257596</v>
      </c>
      <c r="J2593">
        <v>1432665596</v>
      </c>
      <c r="K2593" t="b">
        <v>0</v>
      </c>
      <c r="L2593">
        <v>0</v>
      </c>
      <c r="M2593" t="b">
        <v>0</v>
      </c>
      <c r="N2593" t="s">
        <v>8270</v>
      </c>
      <c r="O2593" t="s">
        <v>8317</v>
      </c>
      <c r="P2593" t="s">
        <v>8318</v>
      </c>
      <c r="Q2593">
        <f t="shared" si="241"/>
        <v>0</v>
      </c>
      <c r="R2593">
        <f t="shared" si="240"/>
        <v>0</v>
      </c>
      <c r="S2593" s="12">
        <f t="shared" si="242"/>
        <v>42150.777731481481</v>
      </c>
      <c r="T2593" s="12">
        <f t="shared" si="243"/>
        <v>42180.777731481481</v>
      </c>
      <c r="U2593">
        <f t="shared" si="244"/>
        <v>2015</v>
      </c>
      <c r="V2593" s="18">
        <f t="shared" si="245"/>
        <v>30</v>
      </c>
    </row>
    <row r="2594" spans="1:22" ht="60" x14ac:dyDescent="0.25">
      <c r="A2594">
        <v>2372</v>
      </c>
      <c r="B2594" s="3" t="s">
        <v>2373</v>
      </c>
      <c r="C2594" s="3" t="s">
        <v>6482</v>
      </c>
      <c r="D2594" s="6">
        <v>5500</v>
      </c>
      <c r="E2594" s="8">
        <v>180</v>
      </c>
      <c r="F2594" t="s">
        <v>8219</v>
      </c>
      <c r="G2594" t="s">
        <v>8225</v>
      </c>
      <c r="H2594" t="s">
        <v>8247</v>
      </c>
      <c r="I2594">
        <v>1429839571</v>
      </c>
      <c r="J2594">
        <v>1427247571</v>
      </c>
      <c r="K2594" t="b">
        <v>0</v>
      </c>
      <c r="L2594">
        <v>6</v>
      </c>
      <c r="M2594" t="b">
        <v>0</v>
      </c>
      <c r="N2594" t="s">
        <v>8270</v>
      </c>
      <c r="O2594" t="s">
        <v>8317</v>
      </c>
      <c r="P2594" t="s">
        <v>8318</v>
      </c>
      <c r="Q2594">
        <f t="shared" si="241"/>
        <v>3</v>
      </c>
      <c r="R2594">
        <f t="shared" si="240"/>
        <v>30</v>
      </c>
      <c r="S2594" s="12">
        <f t="shared" si="242"/>
        <v>42088.069108796291</v>
      </c>
      <c r="T2594" s="12">
        <f t="shared" si="243"/>
        <v>42118.069108796291</v>
      </c>
      <c r="U2594">
        <f t="shared" si="244"/>
        <v>2015</v>
      </c>
      <c r="V2594" s="18">
        <f t="shared" si="245"/>
        <v>30</v>
      </c>
    </row>
    <row r="2595" spans="1:22" ht="30" x14ac:dyDescent="0.25">
      <c r="A2595">
        <v>2373</v>
      </c>
      <c r="B2595" s="3" t="s">
        <v>2374</v>
      </c>
      <c r="C2595" s="3" t="s">
        <v>6483</v>
      </c>
      <c r="D2595" s="6">
        <v>850000</v>
      </c>
      <c r="E2595" s="8">
        <v>50</v>
      </c>
      <c r="F2595" t="s">
        <v>8219</v>
      </c>
      <c r="G2595" t="s">
        <v>8234</v>
      </c>
      <c r="H2595" t="s">
        <v>8254</v>
      </c>
      <c r="I2595">
        <v>1440863624</v>
      </c>
      <c r="J2595">
        <v>1438271624</v>
      </c>
      <c r="K2595" t="b">
        <v>0</v>
      </c>
      <c r="L2595">
        <v>1</v>
      </c>
      <c r="M2595" t="b">
        <v>0</v>
      </c>
      <c r="N2595" t="s">
        <v>8270</v>
      </c>
      <c r="O2595" t="s">
        <v>8317</v>
      </c>
      <c r="P2595" t="s">
        <v>8318</v>
      </c>
      <c r="Q2595">
        <f t="shared" si="241"/>
        <v>0</v>
      </c>
      <c r="R2595">
        <f t="shared" si="240"/>
        <v>50</v>
      </c>
      <c r="S2595" s="12">
        <f t="shared" si="242"/>
        <v>42215.662314814821</v>
      </c>
      <c r="T2595" s="12">
        <f t="shared" si="243"/>
        <v>42245.662314814821</v>
      </c>
      <c r="U2595">
        <f t="shared" si="244"/>
        <v>2015</v>
      </c>
      <c r="V2595" s="18">
        <f t="shared" si="245"/>
        <v>30</v>
      </c>
    </row>
    <row r="2596" spans="1:22" ht="60" x14ac:dyDescent="0.25">
      <c r="A2596">
        <v>2374</v>
      </c>
      <c r="B2596" s="3" t="s">
        <v>2375</v>
      </c>
      <c r="C2596" s="3" t="s">
        <v>6484</v>
      </c>
      <c r="D2596" s="6">
        <v>22000</v>
      </c>
      <c r="E2596" s="8">
        <v>10</v>
      </c>
      <c r="F2596" t="s">
        <v>8219</v>
      </c>
      <c r="G2596" t="s">
        <v>8223</v>
      </c>
      <c r="H2596" t="s">
        <v>8245</v>
      </c>
      <c r="I2596">
        <v>1423772060</v>
      </c>
      <c r="J2596">
        <v>1421180060</v>
      </c>
      <c r="K2596" t="b">
        <v>0</v>
      </c>
      <c r="L2596">
        <v>1</v>
      </c>
      <c r="M2596" t="b">
        <v>0</v>
      </c>
      <c r="N2596" t="s">
        <v>8270</v>
      </c>
      <c r="O2596" t="s">
        <v>8317</v>
      </c>
      <c r="P2596" t="s">
        <v>8318</v>
      </c>
      <c r="Q2596">
        <f t="shared" si="241"/>
        <v>0</v>
      </c>
      <c r="R2596">
        <f t="shared" si="240"/>
        <v>10</v>
      </c>
      <c r="S2596" s="12">
        <f t="shared" si="242"/>
        <v>42017.843287037031</v>
      </c>
      <c r="T2596" s="12">
        <f t="shared" si="243"/>
        <v>42047.843287037031</v>
      </c>
      <c r="U2596">
        <f t="shared" si="244"/>
        <v>2015</v>
      </c>
      <c r="V2596" s="18">
        <f t="shared" si="245"/>
        <v>30</v>
      </c>
    </row>
    <row r="2597" spans="1:22" ht="60" x14ac:dyDescent="0.25">
      <c r="A2597">
        <v>2375</v>
      </c>
      <c r="B2597" s="3" t="s">
        <v>2376</v>
      </c>
      <c r="C2597" s="3" t="s">
        <v>6485</v>
      </c>
      <c r="D2597" s="6">
        <v>10000</v>
      </c>
      <c r="E2597" s="8">
        <v>0</v>
      </c>
      <c r="F2597" t="s">
        <v>8219</v>
      </c>
      <c r="G2597" t="s">
        <v>8223</v>
      </c>
      <c r="H2597" t="s">
        <v>8245</v>
      </c>
      <c r="I2597">
        <v>1473451437</v>
      </c>
      <c r="J2597">
        <v>1470859437</v>
      </c>
      <c r="K2597" t="b">
        <v>0</v>
      </c>
      <c r="L2597">
        <v>0</v>
      </c>
      <c r="M2597" t="b">
        <v>0</v>
      </c>
      <c r="N2597" t="s">
        <v>8270</v>
      </c>
      <c r="O2597" t="s">
        <v>8317</v>
      </c>
      <c r="P2597" t="s">
        <v>8318</v>
      </c>
      <c r="Q2597">
        <f t="shared" si="241"/>
        <v>0</v>
      </c>
      <c r="R2597">
        <f t="shared" si="240"/>
        <v>0</v>
      </c>
      <c r="S2597" s="12">
        <f t="shared" si="242"/>
        <v>42592.836076388892</v>
      </c>
      <c r="T2597" s="12">
        <f t="shared" si="243"/>
        <v>42622.836076388892</v>
      </c>
      <c r="U2597">
        <f t="shared" si="244"/>
        <v>2016</v>
      </c>
      <c r="V2597" s="18">
        <f t="shared" si="245"/>
        <v>30</v>
      </c>
    </row>
    <row r="2598" spans="1:22" ht="45" x14ac:dyDescent="0.25">
      <c r="A2598">
        <v>2376</v>
      </c>
      <c r="B2598" s="3" t="s">
        <v>2377</v>
      </c>
      <c r="C2598" s="3" t="s">
        <v>6486</v>
      </c>
      <c r="D2598" s="6">
        <v>3000</v>
      </c>
      <c r="E2598" s="8">
        <v>326.33</v>
      </c>
      <c r="F2598" t="s">
        <v>8219</v>
      </c>
      <c r="G2598" t="s">
        <v>8223</v>
      </c>
      <c r="H2598" t="s">
        <v>8245</v>
      </c>
      <c r="I2598">
        <v>1449785566</v>
      </c>
      <c r="J2598">
        <v>1447193566</v>
      </c>
      <c r="K2598" t="b">
        <v>0</v>
      </c>
      <c r="L2598">
        <v>4</v>
      </c>
      <c r="M2598" t="b">
        <v>0</v>
      </c>
      <c r="N2598" t="s">
        <v>8270</v>
      </c>
      <c r="O2598" t="s">
        <v>8317</v>
      </c>
      <c r="P2598" t="s">
        <v>8318</v>
      </c>
      <c r="Q2598">
        <f t="shared" si="241"/>
        <v>11</v>
      </c>
      <c r="R2598">
        <f t="shared" si="240"/>
        <v>81.58</v>
      </c>
      <c r="S2598" s="12">
        <f t="shared" si="242"/>
        <v>42318.925532407404</v>
      </c>
      <c r="T2598" s="12">
        <f t="shared" si="243"/>
        <v>42348.925532407404</v>
      </c>
      <c r="U2598">
        <f t="shared" si="244"/>
        <v>2015</v>
      </c>
      <c r="V2598" s="18">
        <f t="shared" si="245"/>
        <v>30</v>
      </c>
    </row>
    <row r="2599" spans="1:22" ht="45" x14ac:dyDescent="0.25">
      <c r="A2599">
        <v>2377</v>
      </c>
      <c r="B2599" s="3" t="s">
        <v>2378</v>
      </c>
      <c r="C2599" s="3" t="s">
        <v>6487</v>
      </c>
      <c r="D2599" s="6">
        <v>2500</v>
      </c>
      <c r="E2599" s="8">
        <v>0</v>
      </c>
      <c r="F2599" t="s">
        <v>8219</v>
      </c>
      <c r="G2599" t="s">
        <v>8228</v>
      </c>
      <c r="H2599" t="s">
        <v>8250</v>
      </c>
      <c r="I2599">
        <v>1480110783</v>
      </c>
      <c r="J2599">
        <v>1477515183</v>
      </c>
      <c r="K2599" t="b">
        <v>0</v>
      </c>
      <c r="L2599">
        <v>0</v>
      </c>
      <c r="M2599" t="b">
        <v>0</v>
      </c>
      <c r="N2599" t="s">
        <v>8270</v>
      </c>
      <c r="O2599" t="s">
        <v>8317</v>
      </c>
      <c r="P2599" t="s">
        <v>8318</v>
      </c>
      <c r="Q2599">
        <f t="shared" si="241"/>
        <v>0</v>
      </c>
      <c r="R2599">
        <f t="shared" si="240"/>
        <v>0</v>
      </c>
      <c r="S2599" s="12">
        <f t="shared" si="242"/>
        <v>42669.870173611111</v>
      </c>
      <c r="T2599" s="12">
        <f t="shared" si="243"/>
        <v>42699.911840277782</v>
      </c>
      <c r="U2599">
        <f t="shared" si="244"/>
        <v>2016</v>
      </c>
      <c r="V2599" s="18">
        <f t="shared" si="245"/>
        <v>30.041666666666668</v>
      </c>
    </row>
    <row r="2600" spans="1:22" ht="45" x14ac:dyDescent="0.25">
      <c r="A2600">
        <v>2378</v>
      </c>
      <c r="B2600" s="3" t="s">
        <v>2379</v>
      </c>
      <c r="C2600" s="3" t="s">
        <v>6488</v>
      </c>
      <c r="D2600" s="6">
        <v>110000</v>
      </c>
      <c r="E2600" s="8">
        <v>0</v>
      </c>
      <c r="F2600" t="s">
        <v>8219</v>
      </c>
      <c r="G2600" t="s">
        <v>8223</v>
      </c>
      <c r="H2600" t="s">
        <v>8245</v>
      </c>
      <c r="I2600">
        <v>1440548330</v>
      </c>
      <c r="J2600">
        <v>1438042730</v>
      </c>
      <c r="K2600" t="b">
        <v>0</v>
      </c>
      <c r="L2600">
        <v>0</v>
      </c>
      <c r="M2600" t="b">
        <v>0</v>
      </c>
      <c r="N2600" t="s">
        <v>8270</v>
      </c>
      <c r="O2600" t="s">
        <v>8317</v>
      </c>
      <c r="P2600" t="s">
        <v>8318</v>
      </c>
      <c r="Q2600">
        <f t="shared" si="241"/>
        <v>0</v>
      </c>
      <c r="R2600">
        <f t="shared" si="240"/>
        <v>0</v>
      </c>
      <c r="S2600" s="12">
        <f t="shared" si="242"/>
        <v>42213.013078703705</v>
      </c>
      <c r="T2600" s="12">
        <f t="shared" si="243"/>
        <v>42242.013078703705</v>
      </c>
      <c r="U2600">
        <f t="shared" si="244"/>
        <v>2015</v>
      </c>
      <c r="V2600" s="18">
        <f t="shared" si="245"/>
        <v>29</v>
      </c>
    </row>
    <row r="2601" spans="1:22" ht="45" x14ac:dyDescent="0.25">
      <c r="A2601">
        <v>2379</v>
      </c>
      <c r="B2601" s="3" t="s">
        <v>2380</v>
      </c>
      <c r="C2601" s="3" t="s">
        <v>6489</v>
      </c>
      <c r="D2601" s="6">
        <v>30000</v>
      </c>
      <c r="E2601" s="8">
        <v>0</v>
      </c>
      <c r="F2601" t="s">
        <v>8219</v>
      </c>
      <c r="G2601" t="s">
        <v>8223</v>
      </c>
      <c r="H2601" t="s">
        <v>8245</v>
      </c>
      <c r="I2601">
        <v>1444004616</v>
      </c>
      <c r="J2601">
        <v>1440116616</v>
      </c>
      <c r="K2601" t="b">
        <v>0</v>
      </c>
      <c r="L2601">
        <v>0</v>
      </c>
      <c r="M2601" t="b">
        <v>0</v>
      </c>
      <c r="N2601" t="s">
        <v>8270</v>
      </c>
      <c r="O2601" t="s">
        <v>8317</v>
      </c>
      <c r="P2601" t="s">
        <v>8318</v>
      </c>
      <c r="Q2601">
        <f t="shared" si="241"/>
        <v>0</v>
      </c>
      <c r="R2601">
        <f t="shared" si="240"/>
        <v>0</v>
      </c>
      <c r="S2601" s="12">
        <f t="shared" si="242"/>
        <v>42237.016388888893</v>
      </c>
      <c r="T2601" s="12">
        <f t="shared" si="243"/>
        <v>42282.016388888893</v>
      </c>
      <c r="U2601">
        <f t="shared" si="244"/>
        <v>2015</v>
      </c>
      <c r="V2601" s="18">
        <f t="shared" si="245"/>
        <v>45</v>
      </c>
    </row>
    <row r="2602" spans="1:22" ht="45" x14ac:dyDescent="0.25">
      <c r="A2602">
        <v>2380</v>
      </c>
      <c r="B2602" s="3" t="s">
        <v>2381</v>
      </c>
      <c r="C2602" s="3" t="s">
        <v>6490</v>
      </c>
      <c r="D2602" s="6">
        <v>15000</v>
      </c>
      <c r="E2602" s="8">
        <v>55</v>
      </c>
      <c r="F2602" t="s">
        <v>8219</v>
      </c>
      <c r="G2602" t="s">
        <v>8223</v>
      </c>
      <c r="H2602" t="s">
        <v>8245</v>
      </c>
      <c r="I2602">
        <v>1443726142</v>
      </c>
      <c r="J2602">
        <v>1441134142</v>
      </c>
      <c r="K2602" t="b">
        <v>0</v>
      </c>
      <c r="L2602">
        <v>3</v>
      </c>
      <c r="M2602" t="b">
        <v>0</v>
      </c>
      <c r="N2602" t="s">
        <v>8270</v>
      </c>
      <c r="O2602" t="s">
        <v>8317</v>
      </c>
      <c r="P2602" t="s">
        <v>8318</v>
      </c>
      <c r="Q2602">
        <f t="shared" si="241"/>
        <v>0</v>
      </c>
      <c r="R2602">
        <f t="shared" si="240"/>
        <v>18.329999999999998</v>
      </c>
      <c r="S2602" s="12">
        <f t="shared" si="242"/>
        <v>42248.793310185181</v>
      </c>
      <c r="T2602" s="12">
        <f t="shared" si="243"/>
        <v>42278.793310185181</v>
      </c>
      <c r="U2602">
        <f t="shared" si="244"/>
        <v>2015</v>
      </c>
      <c r="V2602" s="18">
        <f t="shared" si="245"/>
        <v>30</v>
      </c>
    </row>
    <row r="2603" spans="1:22" ht="45" x14ac:dyDescent="0.25">
      <c r="A2603">
        <v>2381</v>
      </c>
      <c r="B2603" s="3" t="s">
        <v>2382</v>
      </c>
      <c r="C2603" s="3" t="s">
        <v>6491</v>
      </c>
      <c r="D2603" s="6">
        <v>86350</v>
      </c>
      <c r="E2603" s="8">
        <v>1571</v>
      </c>
      <c r="F2603" t="s">
        <v>8219</v>
      </c>
      <c r="G2603" t="s">
        <v>8223</v>
      </c>
      <c r="H2603" t="s">
        <v>8245</v>
      </c>
      <c r="I2603">
        <v>1428704848</v>
      </c>
      <c r="J2603">
        <v>1426112848</v>
      </c>
      <c r="K2603" t="b">
        <v>0</v>
      </c>
      <c r="L2603">
        <v>7</v>
      </c>
      <c r="M2603" t="b">
        <v>0</v>
      </c>
      <c r="N2603" t="s">
        <v>8270</v>
      </c>
      <c r="O2603" t="s">
        <v>8317</v>
      </c>
      <c r="P2603" t="s">
        <v>8318</v>
      </c>
      <c r="Q2603">
        <f t="shared" si="241"/>
        <v>2</v>
      </c>
      <c r="R2603">
        <f t="shared" si="240"/>
        <v>224.43</v>
      </c>
      <c r="S2603" s="12">
        <f t="shared" si="242"/>
        <v>42074.935740740737</v>
      </c>
      <c r="T2603" s="12">
        <f t="shared" si="243"/>
        <v>42104.935740740737</v>
      </c>
      <c r="U2603">
        <f t="shared" si="244"/>
        <v>2015</v>
      </c>
      <c r="V2603" s="18">
        <f t="shared" si="245"/>
        <v>30</v>
      </c>
    </row>
    <row r="2604" spans="1:22" ht="60" x14ac:dyDescent="0.25">
      <c r="A2604">
        <v>2382</v>
      </c>
      <c r="B2604" s="3" t="s">
        <v>2383</v>
      </c>
      <c r="C2604" s="3" t="s">
        <v>6492</v>
      </c>
      <c r="D2604" s="6">
        <v>3000</v>
      </c>
      <c r="E2604" s="8">
        <v>75</v>
      </c>
      <c r="F2604" t="s">
        <v>8219</v>
      </c>
      <c r="G2604" t="s">
        <v>8223</v>
      </c>
      <c r="H2604" t="s">
        <v>8245</v>
      </c>
      <c r="I2604">
        <v>1438662603</v>
      </c>
      <c r="J2604">
        <v>1436502603</v>
      </c>
      <c r="K2604" t="b">
        <v>0</v>
      </c>
      <c r="L2604">
        <v>2</v>
      </c>
      <c r="M2604" t="b">
        <v>0</v>
      </c>
      <c r="N2604" t="s">
        <v>8270</v>
      </c>
      <c r="O2604" t="s">
        <v>8317</v>
      </c>
      <c r="P2604" t="s">
        <v>8318</v>
      </c>
      <c r="Q2604">
        <f t="shared" si="241"/>
        <v>3</v>
      </c>
      <c r="R2604">
        <f t="shared" si="240"/>
        <v>37.5</v>
      </c>
      <c r="S2604" s="12">
        <f t="shared" si="242"/>
        <v>42195.187534722223</v>
      </c>
      <c r="T2604" s="12">
        <f t="shared" si="243"/>
        <v>42220.187534722223</v>
      </c>
      <c r="U2604">
        <f t="shared" si="244"/>
        <v>2015</v>
      </c>
      <c r="V2604" s="18">
        <f t="shared" si="245"/>
        <v>25</v>
      </c>
    </row>
    <row r="2605" spans="1:22" ht="60" x14ac:dyDescent="0.25">
      <c r="A2605">
        <v>2383</v>
      </c>
      <c r="B2605" s="3" t="s">
        <v>2384</v>
      </c>
      <c r="C2605" s="3" t="s">
        <v>6493</v>
      </c>
      <c r="D2605" s="6">
        <v>10000</v>
      </c>
      <c r="E2605" s="8">
        <v>435</v>
      </c>
      <c r="F2605" t="s">
        <v>8219</v>
      </c>
      <c r="G2605" t="s">
        <v>8227</v>
      </c>
      <c r="H2605" t="s">
        <v>8249</v>
      </c>
      <c r="I2605">
        <v>1424568107</v>
      </c>
      <c r="J2605">
        <v>1421976107</v>
      </c>
      <c r="K2605" t="b">
        <v>0</v>
      </c>
      <c r="L2605">
        <v>3</v>
      </c>
      <c r="M2605" t="b">
        <v>0</v>
      </c>
      <c r="N2605" t="s">
        <v>8270</v>
      </c>
      <c r="O2605" t="s">
        <v>8317</v>
      </c>
      <c r="P2605" t="s">
        <v>8318</v>
      </c>
      <c r="Q2605">
        <f t="shared" si="241"/>
        <v>4</v>
      </c>
      <c r="R2605">
        <f t="shared" si="240"/>
        <v>145</v>
      </c>
      <c r="S2605" s="12">
        <f t="shared" si="242"/>
        <v>42027.056793981479</v>
      </c>
      <c r="T2605" s="12">
        <f t="shared" si="243"/>
        <v>42057.056793981479</v>
      </c>
      <c r="U2605">
        <f t="shared" si="244"/>
        <v>2015</v>
      </c>
      <c r="V2605" s="18">
        <f t="shared" si="245"/>
        <v>30</v>
      </c>
    </row>
    <row r="2606" spans="1:22" ht="60" x14ac:dyDescent="0.25">
      <c r="A2606">
        <v>2384</v>
      </c>
      <c r="B2606" s="3" t="s">
        <v>2385</v>
      </c>
      <c r="C2606" s="3" t="s">
        <v>6494</v>
      </c>
      <c r="D2606" s="6">
        <v>1000</v>
      </c>
      <c r="E2606" s="8">
        <v>8</v>
      </c>
      <c r="F2606" t="s">
        <v>8219</v>
      </c>
      <c r="G2606" t="s">
        <v>8223</v>
      </c>
      <c r="H2606" t="s">
        <v>8245</v>
      </c>
      <c r="I2606">
        <v>1415932643</v>
      </c>
      <c r="J2606">
        <v>1413337043</v>
      </c>
      <c r="K2606" t="b">
        <v>0</v>
      </c>
      <c r="L2606">
        <v>8</v>
      </c>
      <c r="M2606" t="b">
        <v>0</v>
      </c>
      <c r="N2606" t="s">
        <v>8270</v>
      </c>
      <c r="O2606" t="s">
        <v>8317</v>
      </c>
      <c r="P2606" t="s">
        <v>8318</v>
      </c>
      <c r="Q2606">
        <f t="shared" si="241"/>
        <v>1</v>
      </c>
      <c r="R2606">
        <f t="shared" si="240"/>
        <v>1</v>
      </c>
      <c r="S2606" s="12">
        <f t="shared" si="242"/>
        <v>41927.067627314813</v>
      </c>
      <c r="T2606" s="12">
        <f t="shared" si="243"/>
        <v>41957.109293981484</v>
      </c>
      <c r="U2606">
        <f t="shared" si="244"/>
        <v>2014</v>
      </c>
      <c r="V2606" s="18">
        <f t="shared" si="245"/>
        <v>30.041666666666668</v>
      </c>
    </row>
    <row r="2607" spans="1:22" ht="60" x14ac:dyDescent="0.25">
      <c r="A2607">
        <v>2385</v>
      </c>
      <c r="B2607" s="3" t="s">
        <v>2386</v>
      </c>
      <c r="C2607" s="3" t="s">
        <v>6495</v>
      </c>
      <c r="D2607" s="6">
        <v>65000</v>
      </c>
      <c r="E2607" s="8">
        <v>788</v>
      </c>
      <c r="F2607" t="s">
        <v>8219</v>
      </c>
      <c r="G2607" t="s">
        <v>8223</v>
      </c>
      <c r="H2607" t="s">
        <v>8245</v>
      </c>
      <c r="I2607">
        <v>1438793432</v>
      </c>
      <c r="J2607">
        <v>1436201432</v>
      </c>
      <c r="K2607" t="b">
        <v>0</v>
      </c>
      <c r="L2607">
        <v>7</v>
      </c>
      <c r="M2607" t="b">
        <v>0</v>
      </c>
      <c r="N2607" t="s">
        <v>8270</v>
      </c>
      <c r="O2607" t="s">
        <v>8317</v>
      </c>
      <c r="P2607" t="s">
        <v>8318</v>
      </c>
      <c r="Q2607">
        <f t="shared" si="241"/>
        <v>1</v>
      </c>
      <c r="R2607">
        <f t="shared" si="240"/>
        <v>112.57</v>
      </c>
      <c r="S2607" s="12">
        <f t="shared" si="242"/>
        <v>42191.70175925926</v>
      </c>
      <c r="T2607" s="12">
        <f t="shared" si="243"/>
        <v>42221.70175925926</v>
      </c>
      <c r="U2607">
        <f t="shared" si="244"/>
        <v>2015</v>
      </c>
      <c r="V2607" s="18">
        <f t="shared" si="245"/>
        <v>30</v>
      </c>
    </row>
    <row r="2608" spans="1:22" ht="45" x14ac:dyDescent="0.25">
      <c r="A2608">
        <v>2386</v>
      </c>
      <c r="B2608" s="3" t="s">
        <v>2387</v>
      </c>
      <c r="C2608" s="3" t="s">
        <v>6496</v>
      </c>
      <c r="D2608" s="6">
        <v>30000</v>
      </c>
      <c r="E2608" s="8">
        <v>0</v>
      </c>
      <c r="F2608" t="s">
        <v>8219</v>
      </c>
      <c r="G2608" t="s">
        <v>8228</v>
      </c>
      <c r="H2608" t="s">
        <v>8250</v>
      </c>
      <c r="I2608">
        <v>1420920424</v>
      </c>
      <c r="J2608">
        <v>1415736424</v>
      </c>
      <c r="K2608" t="b">
        <v>0</v>
      </c>
      <c r="L2608">
        <v>0</v>
      </c>
      <c r="M2608" t="b">
        <v>0</v>
      </c>
      <c r="N2608" t="s">
        <v>8270</v>
      </c>
      <c r="O2608" t="s">
        <v>8317</v>
      </c>
      <c r="P2608" t="s">
        <v>8318</v>
      </c>
      <c r="Q2608">
        <f t="shared" si="241"/>
        <v>0</v>
      </c>
      <c r="R2608">
        <f t="shared" si="240"/>
        <v>0</v>
      </c>
      <c r="S2608" s="12">
        <f t="shared" si="242"/>
        <v>41954.838240740741</v>
      </c>
      <c r="T2608" s="12">
        <f t="shared" si="243"/>
        <v>42014.838240740741</v>
      </c>
      <c r="U2608">
        <f t="shared" si="244"/>
        <v>2014</v>
      </c>
      <c r="V2608" s="18">
        <f t="shared" si="245"/>
        <v>60</v>
      </c>
    </row>
    <row r="2609" spans="1:22" ht="60" x14ac:dyDescent="0.25">
      <c r="A2609">
        <v>2387</v>
      </c>
      <c r="B2609" s="3" t="s">
        <v>2388</v>
      </c>
      <c r="C2609" s="3" t="s">
        <v>6497</v>
      </c>
      <c r="D2609" s="6">
        <v>150000</v>
      </c>
      <c r="E2609" s="8">
        <v>1026</v>
      </c>
      <c r="F2609" t="s">
        <v>8219</v>
      </c>
      <c r="G2609" t="s">
        <v>8223</v>
      </c>
      <c r="H2609" t="s">
        <v>8245</v>
      </c>
      <c r="I2609">
        <v>1469199740</v>
      </c>
      <c r="J2609">
        <v>1465311740</v>
      </c>
      <c r="K2609" t="b">
        <v>0</v>
      </c>
      <c r="L2609">
        <v>3</v>
      </c>
      <c r="M2609" t="b">
        <v>0</v>
      </c>
      <c r="N2609" t="s">
        <v>8270</v>
      </c>
      <c r="O2609" t="s">
        <v>8317</v>
      </c>
      <c r="P2609" t="s">
        <v>8318</v>
      </c>
      <c r="Q2609">
        <f t="shared" si="241"/>
        <v>1</v>
      </c>
      <c r="R2609">
        <f t="shared" si="240"/>
        <v>342</v>
      </c>
      <c r="S2609" s="12">
        <f t="shared" si="242"/>
        <v>42528.626620370371</v>
      </c>
      <c r="T2609" s="12">
        <f t="shared" si="243"/>
        <v>42573.626620370371</v>
      </c>
      <c r="U2609">
        <f t="shared" si="244"/>
        <v>2016</v>
      </c>
      <c r="V2609" s="18">
        <f t="shared" si="245"/>
        <v>45</v>
      </c>
    </row>
    <row r="2610" spans="1:22" ht="60" x14ac:dyDescent="0.25">
      <c r="A2610">
        <v>2388</v>
      </c>
      <c r="B2610" s="3" t="s">
        <v>2389</v>
      </c>
      <c r="C2610" s="3" t="s">
        <v>6498</v>
      </c>
      <c r="D2610" s="6">
        <v>37000</v>
      </c>
      <c r="E2610" s="8">
        <v>463</v>
      </c>
      <c r="F2610" t="s">
        <v>8219</v>
      </c>
      <c r="G2610" t="s">
        <v>8223</v>
      </c>
      <c r="H2610" t="s">
        <v>8245</v>
      </c>
      <c r="I2610">
        <v>1421350140</v>
      </c>
      <c r="J2610">
        <v>1418761759</v>
      </c>
      <c r="K2610" t="b">
        <v>0</v>
      </c>
      <c r="L2610">
        <v>8</v>
      </c>
      <c r="M2610" t="b">
        <v>0</v>
      </c>
      <c r="N2610" t="s">
        <v>8270</v>
      </c>
      <c r="O2610" t="s">
        <v>8317</v>
      </c>
      <c r="P2610" t="s">
        <v>8318</v>
      </c>
      <c r="Q2610">
        <f t="shared" si="241"/>
        <v>1</v>
      </c>
      <c r="R2610">
        <f t="shared" si="240"/>
        <v>57.88</v>
      </c>
      <c r="S2610" s="12">
        <f t="shared" si="242"/>
        <v>41989.853692129633</v>
      </c>
      <c r="T2610" s="12">
        <f t="shared" si="243"/>
        <v>42019.811805555553</v>
      </c>
      <c r="U2610">
        <f t="shared" si="244"/>
        <v>2014</v>
      </c>
      <c r="V2610" s="18">
        <f t="shared" si="245"/>
        <v>29.958113425925927</v>
      </c>
    </row>
    <row r="2611" spans="1:22" ht="60" x14ac:dyDescent="0.25">
      <c r="A2611">
        <v>2389</v>
      </c>
      <c r="B2611" s="3" t="s">
        <v>2390</v>
      </c>
      <c r="C2611" s="3" t="s">
        <v>6499</v>
      </c>
      <c r="D2611" s="6">
        <v>16000</v>
      </c>
      <c r="E2611" s="8">
        <v>30</v>
      </c>
      <c r="F2611" t="s">
        <v>8219</v>
      </c>
      <c r="G2611" t="s">
        <v>8229</v>
      </c>
      <c r="H2611" t="s">
        <v>8248</v>
      </c>
      <c r="I2611">
        <v>1437861540</v>
      </c>
      <c r="J2611">
        <v>1435160452</v>
      </c>
      <c r="K2611" t="b">
        <v>0</v>
      </c>
      <c r="L2611">
        <v>1</v>
      </c>
      <c r="M2611" t="b">
        <v>0</v>
      </c>
      <c r="N2611" t="s">
        <v>8270</v>
      </c>
      <c r="O2611" t="s">
        <v>8317</v>
      </c>
      <c r="P2611" t="s">
        <v>8318</v>
      </c>
      <c r="Q2611">
        <f t="shared" si="241"/>
        <v>0</v>
      </c>
      <c r="R2611">
        <f t="shared" si="240"/>
        <v>30</v>
      </c>
      <c r="S2611" s="12">
        <f t="shared" si="242"/>
        <v>42179.653379629628</v>
      </c>
      <c r="T2611" s="12">
        <f t="shared" si="243"/>
        <v>42210.915972222225</v>
      </c>
      <c r="U2611">
        <f t="shared" si="244"/>
        <v>2015</v>
      </c>
      <c r="V2611" s="18">
        <f t="shared" si="245"/>
        <v>31.262592592592593</v>
      </c>
    </row>
    <row r="2612" spans="1:22" ht="60" x14ac:dyDescent="0.25">
      <c r="A2612">
        <v>2390</v>
      </c>
      <c r="B2612" s="3" t="s">
        <v>2391</v>
      </c>
      <c r="C2612" s="3" t="s">
        <v>6500</v>
      </c>
      <c r="D2612" s="6">
        <v>510000</v>
      </c>
      <c r="E2612" s="8">
        <v>0</v>
      </c>
      <c r="F2612" t="s">
        <v>8219</v>
      </c>
      <c r="G2612" t="s">
        <v>8225</v>
      </c>
      <c r="H2612" t="s">
        <v>8247</v>
      </c>
      <c r="I2612">
        <v>1420352264</v>
      </c>
      <c r="J2612">
        <v>1416896264</v>
      </c>
      <c r="K2612" t="b">
        <v>0</v>
      </c>
      <c r="L2612">
        <v>0</v>
      </c>
      <c r="M2612" t="b">
        <v>0</v>
      </c>
      <c r="N2612" t="s">
        <v>8270</v>
      </c>
      <c r="O2612" t="s">
        <v>8317</v>
      </c>
      <c r="P2612" t="s">
        <v>8318</v>
      </c>
      <c r="Q2612">
        <f t="shared" si="241"/>
        <v>0</v>
      </c>
      <c r="R2612">
        <f t="shared" si="240"/>
        <v>0</v>
      </c>
      <c r="S2612" s="12">
        <f t="shared" si="242"/>
        <v>41968.262314814812</v>
      </c>
      <c r="T2612" s="12">
        <f t="shared" si="243"/>
        <v>42008.262314814812</v>
      </c>
      <c r="U2612">
        <f t="shared" si="244"/>
        <v>2014</v>
      </c>
      <c r="V2612" s="18">
        <f t="shared" si="245"/>
        <v>40</v>
      </c>
    </row>
    <row r="2613" spans="1:22" ht="30" x14ac:dyDescent="0.25">
      <c r="A2613">
        <v>2391</v>
      </c>
      <c r="B2613" s="3" t="s">
        <v>2392</v>
      </c>
      <c r="C2613" s="3" t="s">
        <v>6501</v>
      </c>
      <c r="D2613" s="6">
        <v>20000</v>
      </c>
      <c r="E2613" s="8">
        <v>25</v>
      </c>
      <c r="F2613" t="s">
        <v>8219</v>
      </c>
      <c r="G2613" t="s">
        <v>8223</v>
      </c>
      <c r="H2613" t="s">
        <v>8245</v>
      </c>
      <c r="I2613">
        <v>1427825044</v>
      </c>
      <c r="J2613">
        <v>1425236644</v>
      </c>
      <c r="K2613" t="b">
        <v>0</v>
      </c>
      <c r="L2613">
        <v>1</v>
      </c>
      <c r="M2613" t="b">
        <v>0</v>
      </c>
      <c r="N2613" t="s">
        <v>8270</v>
      </c>
      <c r="O2613" t="s">
        <v>8317</v>
      </c>
      <c r="P2613" t="s">
        <v>8318</v>
      </c>
      <c r="Q2613">
        <f t="shared" si="241"/>
        <v>0</v>
      </c>
      <c r="R2613">
        <f t="shared" si="240"/>
        <v>25</v>
      </c>
      <c r="S2613" s="12">
        <f t="shared" si="242"/>
        <v>42064.794490740736</v>
      </c>
      <c r="T2613" s="12">
        <f t="shared" si="243"/>
        <v>42094.752824074079</v>
      </c>
      <c r="U2613">
        <f t="shared" si="244"/>
        <v>2015</v>
      </c>
      <c r="V2613" s="18">
        <f t="shared" si="245"/>
        <v>29.958333333333332</v>
      </c>
    </row>
    <row r="2614" spans="1:22" ht="60" x14ac:dyDescent="0.25">
      <c r="A2614">
        <v>2392</v>
      </c>
      <c r="B2614" s="3" t="s">
        <v>2393</v>
      </c>
      <c r="C2614" s="3" t="s">
        <v>6502</v>
      </c>
      <c r="D2614" s="6">
        <v>4200</v>
      </c>
      <c r="E2614" s="8">
        <v>0</v>
      </c>
      <c r="F2614" t="s">
        <v>8219</v>
      </c>
      <c r="G2614" t="s">
        <v>8223</v>
      </c>
      <c r="H2614" t="s">
        <v>8245</v>
      </c>
      <c r="I2614">
        <v>1446087223</v>
      </c>
      <c r="J2614">
        <v>1443495223</v>
      </c>
      <c r="K2614" t="b">
        <v>0</v>
      </c>
      <c r="L2614">
        <v>0</v>
      </c>
      <c r="M2614" t="b">
        <v>0</v>
      </c>
      <c r="N2614" t="s">
        <v>8270</v>
      </c>
      <c r="O2614" t="s">
        <v>8317</v>
      </c>
      <c r="P2614" t="s">
        <v>8318</v>
      </c>
      <c r="Q2614">
        <f t="shared" si="241"/>
        <v>0</v>
      </c>
      <c r="R2614">
        <f t="shared" si="240"/>
        <v>0</v>
      </c>
      <c r="S2614" s="12">
        <f t="shared" si="242"/>
        <v>42276.120636574073</v>
      </c>
      <c r="T2614" s="12">
        <f t="shared" si="243"/>
        <v>42306.120636574073</v>
      </c>
      <c r="U2614">
        <f t="shared" si="244"/>
        <v>2015</v>
      </c>
      <c r="V2614" s="18">
        <f t="shared" si="245"/>
        <v>30</v>
      </c>
    </row>
    <row r="2615" spans="1:22" ht="60" x14ac:dyDescent="0.25">
      <c r="A2615">
        <v>2393</v>
      </c>
      <c r="B2615" s="3" t="s">
        <v>2394</v>
      </c>
      <c r="C2615" s="3" t="s">
        <v>6503</v>
      </c>
      <c r="D2615" s="6">
        <v>100000</v>
      </c>
      <c r="E2615" s="8">
        <v>50</v>
      </c>
      <c r="F2615" t="s">
        <v>8219</v>
      </c>
      <c r="G2615" t="s">
        <v>8223</v>
      </c>
      <c r="H2615" t="s">
        <v>8245</v>
      </c>
      <c r="I2615">
        <v>1439048017</v>
      </c>
      <c r="J2615">
        <v>1436456017</v>
      </c>
      <c r="K2615" t="b">
        <v>0</v>
      </c>
      <c r="L2615">
        <v>1</v>
      </c>
      <c r="M2615" t="b">
        <v>0</v>
      </c>
      <c r="N2615" t="s">
        <v>8270</v>
      </c>
      <c r="O2615" t="s">
        <v>8317</v>
      </c>
      <c r="P2615" t="s">
        <v>8318</v>
      </c>
      <c r="Q2615">
        <f t="shared" si="241"/>
        <v>0</v>
      </c>
      <c r="R2615">
        <f t="shared" si="240"/>
        <v>50</v>
      </c>
      <c r="S2615" s="12">
        <f t="shared" si="242"/>
        <v>42194.648344907408</v>
      </c>
      <c r="T2615" s="12">
        <f t="shared" si="243"/>
        <v>42224.648344907408</v>
      </c>
      <c r="U2615">
        <f t="shared" si="244"/>
        <v>2015</v>
      </c>
      <c r="V2615" s="18">
        <f t="shared" si="245"/>
        <v>30</v>
      </c>
    </row>
    <row r="2616" spans="1:22" ht="60" x14ac:dyDescent="0.25">
      <c r="A2616">
        <v>2394</v>
      </c>
      <c r="B2616" s="3" t="s">
        <v>2395</v>
      </c>
      <c r="C2616" s="3" t="s">
        <v>6504</v>
      </c>
      <c r="D2616" s="6">
        <v>5000</v>
      </c>
      <c r="E2616" s="8">
        <v>3</v>
      </c>
      <c r="F2616" t="s">
        <v>8219</v>
      </c>
      <c r="G2616" t="s">
        <v>8240</v>
      </c>
      <c r="H2616" t="s">
        <v>8248</v>
      </c>
      <c r="I2616">
        <v>1424940093</v>
      </c>
      <c r="J2616">
        <v>1422348093</v>
      </c>
      <c r="K2616" t="b">
        <v>0</v>
      </c>
      <c r="L2616">
        <v>2</v>
      </c>
      <c r="M2616" t="b">
        <v>0</v>
      </c>
      <c r="N2616" t="s">
        <v>8270</v>
      </c>
      <c r="O2616" t="s">
        <v>8317</v>
      </c>
      <c r="P2616" t="s">
        <v>8318</v>
      </c>
      <c r="Q2616">
        <f t="shared" si="241"/>
        <v>0</v>
      </c>
      <c r="R2616">
        <f t="shared" si="240"/>
        <v>1.5</v>
      </c>
      <c r="S2616" s="12">
        <f t="shared" si="242"/>
        <v>42031.362187499995</v>
      </c>
      <c r="T2616" s="12">
        <f t="shared" si="243"/>
        <v>42061.362187499995</v>
      </c>
      <c r="U2616">
        <f t="shared" si="244"/>
        <v>2015</v>
      </c>
      <c r="V2616" s="18">
        <f t="shared" si="245"/>
        <v>30</v>
      </c>
    </row>
    <row r="2617" spans="1:22" ht="45" x14ac:dyDescent="0.25">
      <c r="A2617">
        <v>2395</v>
      </c>
      <c r="B2617" s="3" t="s">
        <v>2396</v>
      </c>
      <c r="C2617" s="3" t="s">
        <v>6505</v>
      </c>
      <c r="D2617" s="6">
        <v>33000</v>
      </c>
      <c r="E2617" s="8">
        <v>0</v>
      </c>
      <c r="F2617" t="s">
        <v>8219</v>
      </c>
      <c r="G2617" t="s">
        <v>8223</v>
      </c>
      <c r="H2617" t="s">
        <v>8245</v>
      </c>
      <c r="I2617">
        <v>1484038620</v>
      </c>
      <c r="J2617">
        <v>1481597687</v>
      </c>
      <c r="K2617" t="b">
        <v>0</v>
      </c>
      <c r="L2617">
        <v>0</v>
      </c>
      <c r="M2617" t="b">
        <v>0</v>
      </c>
      <c r="N2617" t="s">
        <v>8270</v>
      </c>
      <c r="O2617" t="s">
        <v>8317</v>
      </c>
      <c r="P2617" t="s">
        <v>8318</v>
      </c>
      <c r="Q2617">
        <f t="shared" si="241"/>
        <v>0</v>
      </c>
      <c r="R2617">
        <f t="shared" si="240"/>
        <v>0</v>
      </c>
      <c r="S2617" s="12">
        <f t="shared" si="242"/>
        <v>42717.121377314819</v>
      </c>
      <c r="T2617" s="12">
        <f t="shared" si="243"/>
        <v>42745.372916666667</v>
      </c>
      <c r="U2617">
        <f t="shared" si="244"/>
        <v>2016</v>
      </c>
      <c r="V2617" s="18">
        <f t="shared" si="245"/>
        <v>28.25153935185185</v>
      </c>
    </row>
    <row r="2618" spans="1:22" ht="45" x14ac:dyDescent="0.25">
      <c r="A2618">
        <v>2396</v>
      </c>
      <c r="B2618" s="3" t="s">
        <v>2397</v>
      </c>
      <c r="C2618" s="3" t="s">
        <v>6506</v>
      </c>
      <c r="D2618" s="6">
        <v>5000</v>
      </c>
      <c r="E2618" s="8">
        <v>10</v>
      </c>
      <c r="F2618" t="s">
        <v>8219</v>
      </c>
      <c r="G2618" t="s">
        <v>8239</v>
      </c>
      <c r="H2618" t="s">
        <v>8256</v>
      </c>
      <c r="I2618">
        <v>1444940558</v>
      </c>
      <c r="J2618">
        <v>1442348558</v>
      </c>
      <c r="K2618" t="b">
        <v>0</v>
      </c>
      <c r="L2618">
        <v>1</v>
      </c>
      <c r="M2618" t="b">
        <v>0</v>
      </c>
      <c r="N2618" t="s">
        <v>8270</v>
      </c>
      <c r="O2618" t="s">
        <v>8317</v>
      </c>
      <c r="P2618" t="s">
        <v>8318</v>
      </c>
      <c r="Q2618">
        <f t="shared" si="241"/>
        <v>0</v>
      </c>
      <c r="R2618">
        <f t="shared" si="240"/>
        <v>10</v>
      </c>
      <c r="S2618" s="12">
        <f t="shared" si="242"/>
        <v>42262.849050925928</v>
      </c>
      <c r="T2618" s="12">
        <f t="shared" si="243"/>
        <v>42292.849050925928</v>
      </c>
      <c r="U2618">
        <f t="shared" si="244"/>
        <v>2015</v>
      </c>
      <c r="V2618" s="18">
        <f t="shared" si="245"/>
        <v>30</v>
      </c>
    </row>
    <row r="2619" spans="1:22" ht="60" x14ac:dyDescent="0.25">
      <c r="A2619">
        <v>2397</v>
      </c>
      <c r="B2619" s="3" t="s">
        <v>2398</v>
      </c>
      <c r="C2619" s="3" t="s">
        <v>6507</v>
      </c>
      <c r="D2619" s="6">
        <v>124000</v>
      </c>
      <c r="E2619" s="8">
        <v>0</v>
      </c>
      <c r="F2619" t="s">
        <v>8219</v>
      </c>
      <c r="G2619" t="s">
        <v>8223</v>
      </c>
      <c r="H2619" t="s">
        <v>8245</v>
      </c>
      <c r="I2619">
        <v>1420233256</v>
      </c>
      <c r="J2619">
        <v>1417641256</v>
      </c>
      <c r="K2619" t="b">
        <v>0</v>
      </c>
      <c r="L2619">
        <v>0</v>
      </c>
      <c r="M2619" t="b">
        <v>0</v>
      </c>
      <c r="N2619" t="s">
        <v>8270</v>
      </c>
      <c r="O2619" t="s">
        <v>8317</v>
      </c>
      <c r="P2619" t="s">
        <v>8318</v>
      </c>
      <c r="Q2619">
        <f t="shared" si="241"/>
        <v>0</v>
      </c>
      <c r="R2619">
        <f t="shared" si="240"/>
        <v>0</v>
      </c>
      <c r="S2619" s="12">
        <f t="shared" si="242"/>
        <v>41976.88490740741</v>
      </c>
      <c r="T2619" s="12">
        <f t="shared" si="243"/>
        <v>42006.88490740741</v>
      </c>
      <c r="U2619">
        <f t="shared" si="244"/>
        <v>2014</v>
      </c>
      <c r="V2619" s="18">
        <f t="shared" si="245"/>
        <v>30</v>
      </c>
    </row>
    <row r="2620" spans="1:22" ht="60" x14ac:dyDescent="0.25">
      <c r="A2620">
        <v>2398</v>
      </c>
      <c r="B2620" s="3" t="s">
        <v>2399</v>
      </c>
      <c r="C2620" s="3" t="s">
        <v>6508</v>
      </c>
      <c r="D2620" s="6">
        <v>4000</v>
      </c>
      <c r="E2620" s="8">
        <v>0</v>
      </c>
      <c r="F2620" t="s">
        <v>8219</v>
      </c>
      <c r="G2620" t="s">
        <v>8223</v>
      </c>
      <c r="H2620" t="s">
        <v>8245</v>
      </c>
      <c r="I2620">
        <v>1435874384</v>
      </c>
      <c r="J2620">
        <v>1433282384</v>
      </c>
      <c r="K2620" t="b">
        <v>0</v>
      </c>
      <c r="L2620">
        <v>0</v>
      </c>
      <c r="M2620" t="b">
        <v>0</v>
      </c>
      <c r="N2620" t="s">
        <v>8270</v>
      </c>
      <c r="O2620" t="s">
        <v>8317</v>
      </c>
      <c r="P2620" t="s">
        <v>8318</v>
      </c>
      <c r="Q2620">
        <f t="shared" si="241"/>
        <v>0</v>
      </c>
      <c r="R2620">
        <f t="shared" si="240"/>
        <v>0</v>
      </c>
      <c r="S2620" s="12">
        <f t="shared" si="242"/>
        <v>42157.916481481487</v>
      </c>
      <c r="T2620" s="12">
        <f t="shared" si="243"/>
        <v>42187.916481481487</v>
      </c>
      <c r="U2620">
        <f t="shared" si="244"/>
        <v>2015</v>
      </c>
      <c r="V2620" s="18">
        <f t="shared" si="245"/>
        <v>30</v>
      </c>
    </row>
    <row r="2621" spans="1:22" ht="45" x14ac:dyDescent="0.25">
      <c r="A2621">
        <v>2399</v>
      </c>
      <c r="B2621" s="3" t="s">
        <v>2400</v>
      </c>
      <c r="C2621" s="3" t="s">
        <v>6509</v>
      </c>
      <c r="D2621" s="6">
        <v>13000</v>
      </c>
      <c r="E2621" s="8">
        <v>0</v>
      </c>
      <c r="F2621" t="s">
        <v>8219</v>
      </c>
      <c r="G2621" t="s">
        <v>8234</v>
      </c>
      <c r="H2621" t="s">
        <v>8254</v>
      </c>
      <c r="I2621">
        <v>1418934506</v>
      </c>
      <c r="J2621">
        <v>1415910506</v>
      </c>
      <c r="K2621" t="b">
        <v>0</v>
      </c>
      <c r="L2621">
        <v>0</v>
      </c>
      <c r="M2621" t="b">
        <v>0</v>
      </c>
      <c r="N2621" t="s">
        <v>8270</v>
      </c>
      <c r="O2621" t="s">
        <v>8317</v>
      </c>
      <c r="P2621" t="s">
        <v>8318</v>
      </c>
      <c r="Q2621">
        <f t="shared" si="241"/>
        <v>0</v>
      </c>
      <c r="R2621">
        <f t="shared" si="240"/>
        <v>0</v>
      </c>
      <c r="S2621" s="12">
        <f t="shared" si="242"/>
        <v>41956.853078703702</v>
      </c>
      <c r="T2621" s="12">
        <f t="shared" si="243"/>
        <v>41991.853078703702</v>
      </c>
      <c r="U2621">
        <f t="shared" si="244"/>
        <v>2014</v>
      </c>
      <c r="V2621" s="18">
        <f t="shared" si="245"/>
        <v>35</v>
      </c>
    </row>
    <row r="2622" spans="1:22" ht="60" x14ac:dyDescent="0.25">
      <c r="A2622">
        <v>2400</v>
      </c>
      <c r="B2622" s="3" t="s">
        <v>2401</v>
      </c>
      <c r="C2622" s="3" t="s">
        <v>6510</v>
      </c>
      <c r="D2622" s="6">
        <v>50000</v>
      </c>
      <c r="E2622" s="8">
        <v>0</v>
      </c>
      <c r="F2622" t="s">
        <v>8219</v>
      </c>
      <c r="G2622" t="s">
        <v>8225</v>
      </c>
      <c r="H2622" t="s">
        <v>8247</v>
      </c>
      <c r="I2622">
        <v>1460615164</v>
      </c>
      <c r="J2622">
        <v>1458023164</v>
      </c>
      <c r="K2622" t="b">
        <v>0</v>
      </c>
      <c r="L2622">
        <v>0</v>
      </c>
      <c r="M2622" t="b">
        <v>0</v>
      </c>
      <c r="N2622" t="s">
        <v>8270</v>
      </c>
      <c r="O2622" t="s">
        <v>8317</v>
      </c>
      <c r="P2622" t="s">
        <v>8318</v>
      </c>
      <c r="Q2622">
        <f t="shared" si="241"/>
        <v>0</v>
      </c>
      <c r="R2622">
        <f t="shared" si="240"/>
        <v>0</v>
      </c>
      <c r="S2622" s="12">
        <f t="shared" si="242"/>
        <v>42444.268101851849</v>
      </c>
      <c r="T2622" s="12">
        <f t="shared" si="243"/>
        <v>42474.268101851849</v>
      </c>
      <c r="U2622">
        <f t="shared" si="244"/>
        <v>2016</v>
      </c>
      <c r="V2622" s="18">
        <f t="shared" si="245"/>
        <v>30</v>
      </c>
    </row>
    <row r="2623" spans="1:22" ht="60" x14ac:dyDescent="0.25">
      <c r="A2623">
        <v>2601</v>
      </c>
      <c r="B2623" s="3" t="s">
        <v>2601</v>
      </c>
      <c r="C2623" s="3" t="s">
        <v>6711</v>
      </c>
      <c r="D2623" s="6">
        <v>500</v>
      </c>
      <c r="E2623" s="8">
        <v>3307</v>
      </c>
      <c r="F2623" t="s">
        <v>8218</v>
      </c>
      <c r="G2623" t="s">
        <v>8223</v>
      </c>
      <c r="H2623" t="s">
        <v>8245</v>
      </c>
      <c r="I2623">
        <v>1347508740</v>
      </c>
      <c r="J2623">
        <v>1346276349</v>
      </c>
      <c r="K2623" t="b">
        <v>1</v>
      </c>
      <c r="L2623">
        <v>151</v>
      </c>
      <c r="M2623" t="b">
        <v>1</v>
      </c>
      <c r="N2623" t="s">
        <v>8299</v>
      </c>
      <c r="O2623" t="s">
        <v>8317</v>
      </c>
      <c r="P2623" t="s">
        <v>8353</v>
      </c>
      <c r="Q2623">
        <f t="shared" si="241"/>
        <v>661</v>
      </c>
      <c r="R2623">
        <f t="shared" si="240"/>
        <v>21.9</v>
      </c>
      <c r="S2623" s="12">
        <f t="shared" si="242"/>
        <v>41150.902187499996</v>
      </c>
      <c r="T2623" s="12">
        <f t="shared" si="243"/>
        <v>41165.165972222225</v>
      </c>
      <c r="U2623">
        <f t="shared" si="244"/>
        <v>2012</v>
      </c>
      <c r="V2623" s="18">
        <f t="shared" si="245"/>
        <v>14.263784722222221</v>
      </c>
    </row>
    <row r="2624" spans="1:22" ht="45" x14ac:dyDescent="0.25">
      <c r="A2624">
        <v>2602</v>
      </c>
      <c r="B2624" s="3" t="s">
        <v>2602</v>
      </c>
      <c r="C2624" s="3" t="s">
        <v>6712</v>
      </c>
      <c r="D2624" s="6">
        <v>12000</v>
      </c>
      <c r="E2624" s="8">
        <v>39131</v>
      </c>
      <c r="F2624" t="s">
        <v>8218</v>
      </c>
      <c r="G2624" t="s">
        <v>8223</v>
      </c>
      <c r="H2624" t="s">
        <v>8245</v>
      </c>
      <c r="I2624">
        <v>1415827200</v>
      </c>
      <c r="J2624">
        <v>1412358968</v>
      </c>
      <c r="K2624" t="b">
        <v>1</v>
      </c>
      <c r="L2624">
        <v>489</v>
      </c>
      <c r="M2624" t="b">
        <v>1</v>
      </c>
      <c r="N2624" t="s">
        <v>8299</v>
      </c>
      <c r="O2624" t="s">
        <v>8317</v>
      </c>
      <c r="P2624" t="s">
        <v>8353</v>
      </c>
      <c r="Q2624">
        <f t="shared" si="241"/>
        <v>326</v>
      </c>
      <c r="R2624">
        <f t="shared" si="240"/>
        <v>80.02</v>
      </c>
      <c r="S2624" s="12">
        <f t="shared" si="242"/>
        <v>41915.747314814813</v>
      </c>
      <c r="T2624" s="12">
        <f t="shared" si="243"/>
        <v>41955.888888888891</v>
      </c>
      <c r="U2624">
        <f t="shared" si="244"/>
        <v>2014</v>
      </c>
      <c r="V2624" s="18">
        <f t="shared" si="245"/>
        <v>40.141574074074079</v>
      </c>
    </row>
    <row r="2625" spans="1:22" ht="30" x14ac:dyDescent="0.25">
      <c r="A2625">
        <v>2603</v>
      </c>
      <c r="B2625" s="3" t="s">
        <v>2603</v>
      </c>
      <c r="C2625" s="3" t="s">
        <v>6713</v>
      </c>
      <c r="D2625" s="6">
        <v>1750</v>
      </c>
      <c r="E2625" s="8">
        <v>1776</v>
      </c>
      <c r="F2625" t="s">
        <v>8218</v>
      </c>
      <c r="G2625" t="s">
        <v>8223</v>
      </c>
      <c r="H2625" t="s">
        <v>8245</v>
      </c>
      <c r="I2625">
        <v>1387835654</v>
      </c>
      <c r="J2625">
        <v>1386626054</v>
      </c>
      <c r="K2625" t="b">
        <v>1</v>
      </c>
      <c r="L2625">
        <v>50</v>
      </c>
      <c r="M2625" t="b">
        <v>1</v>
      </c>
      <c r="N2625" t="s">
        <v>8299</v>
      </c>
      <c r="O2625" t="s">
        <v>8317</v>
      </c>
      <c r="P2625" t="s">
        <v>8353</v>
      </c>
      <c r="Q2625">
        <f t="shared" si="241"/>
        <v>101</v>
      </c>
      <c r="R2625">
        <f t="shared" si="240"/>
        <v>35.520000000000003</v>
      </c>
      <c r="S2625" s="12">
        <f t="shared" si="242"/>
        <v>41617.912662037037</v>
      </c>
      <c r="T2625" s="12">
        <f t="shared" si="243"/>
        <v>41631.912662037037</v>
      </c>
      <c r="U2625">
        <f t="shared" si="244"/>
        <v>2013</v>
      </c>
      <c r="V2625" s="18">
        <f t="shared" si="245"/>
        <v>14</v>
      </c>
    </row>
    <row r="2626" spans="1:22" ht="45" x14ac:dyDescent="0.25">
      <c r="A2626">
        <v>2604</v>
      </c>
      <c r="B2626" s="3" t="s">
        <v>2604</v>
      </c>
      <c r="C2626" s="3" t="s">
        <v>6714</v>
      </c>
      <c r="D2626" s="6">
        <v>20000</v>
      </c>
      <c r="E2626" s="8">
        <v>20843.599999999999</v>
      </c>
      <c r="F2626" t="s">
        <v>8218</v>
      </c>
      <c r="G2626" t="s">
        <v>8223</v>
      </c>
      <c r="H2626" t="s">
        <v>8245</v>
      </c>
      <c r="I2626">
        <v>1335662023</v>
      </c>
      <c r="J2626">
        <v>1333070023</v>
      </c>
      <c r="K2626" t="b">
        <v>1</v>
      </c>
      <c r="L2626">
        <v>321</v>
      </c>
      <c r="M2626" t="b">
        <v>1</v>
      </c>
      <c r="N2626" t="s">
        <v>8299</v>
      </c>
      <c r="O2626" t="s">
        <v>8317</v>
      </c>
      <c r="P2626" t="s">
        <v>8353</v>
      </c>
      <c r="Q2626">
        <f t="shared" si="241"/>
        <v>104</v>
      </c>
      <c r="R2626">
        <f t="shared" ref="R2626:R2689" si="246">IFERROR(ROUND(E2626/L2626,2),0)</f>
        <v>64.930000000000007</v>
      </c>
      <c r="S2626" s="12">
        <f t="shared" si="242"/>
        <v>40998.051192129627</v>
      </c>
      <c r="T2626" s="12">
        <f t="shared" si="243"/>
        <v>41028.051192129627</v>
      </c>
      <c r="U2626">
        <f t="shared" si="244"/>
        <v>2012</v>
      </c>
      <c r="V2626" s="18">
        <f t="shared" si="245"/>
        <v>30</v>
      </c>
    </row>
    <row r="2627" spans="1:22" ht="60" x14ac:dyDescent="0.25">
      <c r="A2627">
        <v>2605</v>
      </c>
      <c r="B2627" s="3" t="s">
        <v>2605</v>
      </c>
      <c r="C2627" s="3" t="s">
        <v>6715</v>
      </c>
      <c r="D2627" s="6">
        <v>100000</v>
      </c>
      <c r="E2627" s="8">
        <v>107421.57</v>
      </c>
      <c r="F2627" t="s">
        <v>8218</v>
      </c>
      <c r="G2627" t="s">
        <v>8223</v>
      </c>
      <c r="H2627" t="s">
        <v>8245</v>
      </c>
      <c r="I2627">
        <v>1466168390</v>
      </c>
      <c r="J2627">
        <v>1463576390</v>
      </c>
      <c r="K2627" t="b">
        <v>1</v>
      </c>
      <c r="L2627">
        <v>1762</v>
      </c>
      <c r="M2627" t="b">
        <v>1</v>
      </c>
      <c r="N2627" t="s">
        <v>8299</v>
      </c>
      <c r="O2627" t="s">
        <v>8317</v>
      </c>
      <c r="P2627" t="s">
        <v>8353</v>
      </c>
      <c r="Q2627">
        <f t="shared" ref="Q2627:Q2690" si="247">ROUND(E2627/D2627*100,0)</f>
        <v>107</v>
      </c>
      <c r="R2627">
        <f t="shared" si="246"/>
        <v>60.97</v>
      </c>
      <c r="S2627" s="12">
        <f t="shared" ref="S2627:S2690" si="248">(((J2627/60)/60)/24)+DATE(1970,1,1)</f>
        <v>42508.541550925926</v>
      </c>
      <c r="T2627" s="12">
        <f t="shared" ref="T2627:T2690" si="249">(((I2627/60)/60)/24)+DATE(1970,1,1)</f>
        <v>42538.541550925926</v>
      </c>
      <c r="U2627">
        <f t="shared" ref="U2627:U2690" si="250">YEAR(S2627)</f>
        <v>2016</v>
      </c>
      <c r="V2627" s="18">
        <f t="shared" ref="V2627:V2690" si="251">(I2627-J2627)/60/60/24</f>
        <v>30</v>
      </c>
    </row>
    <row r="2628" spans="1:22" ht="75" x14ac:dyDescent="0.25">
      <c r="A2628">
        <v>2606</v>
      </c>
      <c r="B2628" s="3" t="s">
        <v>2606</v>
      </c>
      <c r="C2628" s="3" t="s">
        <v>6716</v>
      </c>
      <c r="D2628" s="6">
        <v>11000</v>
      </c>
      <c r="E2628" s="8">
        <v>12106</v>
      </c>
      <c r="F2628" t="s">
        <v>8218</v>
      </c>
      <c r="G2628" t="s">
        <v>8223</v>
      </c>
      <c r="H2628" t="s">
        <v>8245</v>
      </c>
      <c r="I2628">
        <v>1398791182</v>
      </c>
      <c r="J2628">
        <v>1396026382</v>
      </c>
      <c r="K2628" t="b">
        <v>1</v>
      </c>
      <c r="L2628">
        <v>385</v>
      </c>
      <c r="M2628" t="b">
        <v>1</v>
      </c>
      <c r="N2628" t="s">
        <v>8299</v>
      </c>
      <c r="O2628" t="s">
        <v>8317</v>
      </c>
      <c r="P2628" t="s">
        <v>8353</v>
      </c>
      <c r="Q2628">
        <f t="shared" si="247"/>
        <v>110</v>
      </c>
      <c r="R2628">
        <f t="shared" si="246"/>
        <v>31.44</v>
      </c>
      <c r="S2628" s="12">
        <f t="shared" si="248"/>
        <v>41726.712754629632</v>
      </c>
      <c r="T2628" s="12">
        <f t="shared" si="249"/>
        <v>41758.712754629632</v>
      </c>
      <c r="U2628">
        <f t="shared" si="250"/>
        <v>2014</v>
      </c>
      <c r="V2628" s="18">
        <f t="shared" si="251"/>
        <v>32</v>
      </c>
    </row>
    <row r="2629" spans="1:22" ht="60" x14ac:dyDescent="0.25">
      <c r="A2629">
        <v>2607</v>
      </c>
      <c r="B2629" s="3" t="s">
        <v>2607</v>
      </c>
      <c r="C2629" s="3" t="s">
        <v>6717</v>
      </c>
      <c r="D2629" s="6">
        <v>8000</v>
      </c>
      <c r="E2629" s="8">
        <v>32616</v>
      </c>
      <c r="F2629" t="s">
        <v>8218</v>
      </c>
      <c r="G2629" t="s">
        <v>8223</v>
      </c>
      <c r="H2629" t="s">
        <v>8245</v>
      </c>
      <c r="I2629">
        <v>1439344800</v>
      </c>
      <c r="J2629">
        <v>1435611572</v>
      </c>
      <c r="K2629" t="b">
        <v>1</v>
      </c>
      <c r="L2629">
        <v>398</v>
      </c>
      <c r="M2629" t="b">
        <v>1</v>
      </c>
      <c r="N2629" t="s">
        <v>8299</v>
      </c>
      <c r="O2629" t="s">
        <v>8317</v>
      </c>
      <c r="P2629" t="s">
        <v>8353</v>
      </c>
      <c r="Q2629">
        <f t="shared" si="247"/>
        <v>408</v>
      </c>
      <c r="R2629">
        <f t="shared" si="246"/>
        <v>81.95</v>
      </c>
      <c r="S2629" s="12">
        <f t="shared" si="248"/>
        <v>42184.874675925923</v>
      </c>
      <c r="T2629" s="12">
        <f t="shared" si="249"/>
        <v>42228.083333333328</v>
      </c>
      <c r="U2629">
        <f t="shared" si="250"/>
        <v>2015</v>
      </c>
      <c r="V2629" s="18">
        <f t="shared" si="251"/>
        <v>43.208657407407408</v>
      </c>
    </row>
    <row r="2630" spans="1:22" ht="45" x14ac:dyDescent="0.25">
      <c r="A2630">
        <v>2608</v>
      </c>
      <c r="B2630" s="3" t="s">
        <v>2608</v>
      </c>
      <c r="C2630" s="3" t="s">
        <v>6718</v>
      </c>
      <c r="D2630" s="6">
        <v>8000</v>
      </c>
      <c r="E2630" s="8">
        <v>17914</v>
      </c>
      <c r="F2630" t="s">
        <v>8218</v>
      </c>
      <c r="G2630" t="s">
        <v>8223</v>
      </c>
      <c r="H2630" t="s">
        <v>8245</v>
      </c>
      <c r="I2630">
        <v>1489536000</v>
      </c>
      <c r="J2630">
        <v>1485976468</v>
      </c>
      <c r="K2630" t="b">
        <v>1</v>
      </c>
      <c r="L2630">
        <v>304</v>
      </c>
      <c r="M2630" t="b">
        <v>1</v>
      </c>
      <c r="N2630" t="s">
        <v>8299</v>
      </c>
      <c r="O2630" t="s">
        <v>8317</v>
      </c>
      <c r="P2630" t="s">
        <v>8353</v>
      </c>
      <c r="Q2630">
        <f t="shared" si="247"/>
        <v>224</v>
      </c>
      <c r="R2630">
        <f t="shared" si="246"/>
        <v>58.93</v>
      </c>
      <c r="S2630" s="12">
        <f t="shared" si="248"/>
        <v>42767.801712962959</v>
      </c>
      <c r="T2630" s="12">
        <f t="shared" si="249"/>
        <v>42809</v>
      </c>
      <c r="U2630">
        <f t="shared" si="250"/>
        <v>2017</v>
      </c>
      <c r="V2630" s="18">
        <f t="shared" si="251"/>
        <v>41.198287037037041</v>
      </c>
    </row>
    <row r="2631" spans="1:22" ht="60" x14ac:dyDescent="0.25">
      <c r="A2631">
        <v>2609</v>
      </c>
      <c r="B2631" s="3" t="s">
        <v>2609</v>
      </c>
      <c r="C2631" s="3" t="s">
        <v>6719</v>
      </c>
      <c r="D2631" s="6">
        <v>35000</v>
      </c>
      <c r="E2631" s="8">
        <v>106330.39</v>
      </c>
      <c r="F2631" t="s">
        <v>8218</v>
      </c>
      <c r="G2631" t="s">
        <v>8223</v>
      </c>
      <c r="H2631" t="s">
        <v>8245</v>
      </c>
      <c r="I2631">
        <v>1342330951</v>
      </c>
      <c r="J2631">
        <v>1339738951</v>
      </c>
      <c r="K2631" t="b">
        <v>1</v>
      </c>
      <c r="L2631">
        <v>676</v>
      </c>
      <c r="M2631" t="b">
        <v>1</v>
      </c>
      <c r="N2631" t="s">
        <v>8299</v>
      </c>
      <c r="O2631" t="s">
        <v>8317</v>
      </c>
      <c r="P2631" t="s">
        <v>8353</v>
      </c>
      <c r="Q2631">
        <f t="shared" si="247"/>
        <v>304</v>
      </c>
      <c r="R2631">
        <f t="shared" si="246"/>
        <v>157.29</v>
      </c>
      <c r="S2631" s="12">
        <f t="shared" si="248"/>
        <v>41075.237858796296</v>
      </c>
      <c r="T2631" s="12">
        <f t="shared" si="249"/>
        <v>41105.237858796296</v>
      </c>
      <c r="U2631">
        <f t="shared" si="250"/>
        <v>2012</v>
      </c>
      <c r="V2631" s="18">
        <f t="shared" si="251"/>
        <v>30</v>
      </c>
    </row>
    <row r="2632" spans="1:22" ht="45" x14ac:dyDescent="0.25">
      <c r="A2632">
        <v>2610</v>
      </c>
      <c r="B2632" s="3" t="s">
        <v>2610</v>
      </c>
      <c r="C2632" s="3" t="s">
        <v>6720</v>
      </c>
      <c r="D2632" s="6">
        <v>22765</v>
      </c>
      <c r="E2632" s="8">
        <v>32172.66</v>
      </c>
      <c r="F2632" t="s">
        <v>8218</v>
      </c>
      <c r="G2632" t="s">
        <v>8223</v>
      </c>
      <c r="H2632" t="s">
        <v>8245</v>
      </c>
      <c r="I2632">
        <v>1471849140</v>
      </c>
      <c r="J2632">
        <v>1468444125</v>
      </c>
      <c r="K2632" t="b">
        <v>1</v>
      </c>
      <c r="L2632">
        <v>577</v>
      </c>
      <c r="M2632" t="b">
        <v>1</v>
      </c>
      <c r="N2632" t="s">
        <v>8299</v>
      </c>
      <c r="O2632" t="s">
        <v>8317</v>
      </c>
      <c r="P2632" t="s">
        <v>8353</v>
      </c>
      <c r="Q2632">
        <f t="shared" si="247"/>
        <v>141</v>
      </c>
      <c r="R2632">
        <f t="shared" si="246"/>
        <v>55.76</v>
      </c>
      <c r="S2632" s="12">
        <f t="shared" si="248"/>
        <v>42564.881076388891</v>
      </c>
      <c r="T2632" s="12">
        <f t="shared" si="249"/>
        <v>42604.290972222225</v>
      </c>
      <c r="U2632">
        <f t="shared" si="250"/>
        <v>2016</v>
      </c>
      <c r="V2632" s="18">
        <f t="shared" si="251"/>
        <v>39.40989583333333</v>
      </c>
    </row>
    <row r="2633" spans="1:22" ht="60" x14ac:dyDescent="0.25">
      <c r="A2633">
        <v>2611</v>
      </c>
      <c r="B2633" s="3" t="s">
        <v>2611</v>
      </c>
      <c r="C2633" s="3" t="s">
        <v>6721</v>
      </c>
      <c r="D2633" s="6">
        <v>11000</v>
      </c>
      <c r="E2633" s="8">
        <v>306970</v>
      </c>
      <c r="F2633" t="s">
        <v>8218</v>
      </c>
      <c r="G2633" t="s">
        <v>8235</v>
      </c>
      <c r="H2633" t="s">
        <v>8248</v>
      </c>
      <c r="I2633">
        <v>1483397940</v>
      </c>
      <c r="J2633">
        <v>1480493014</v>
      </c>
      <c r="K2633" t="b">
        <v>1</v>
      </c>
      <c r="L2633">
        <v>3663</v>
      </c>
      <c r="M2633" t="b">
        <v>1</v>
      </c>
      <c r="N2633" t="s">
        <v>8299</v>
      </c>
      <c r="O2633" t="s">
        <v>8317</v>
      </c>
      <c r="P2633" t="s">
        <v>8353</v>
      </c>
      <c r="Q2633">
        <f t="shared" si="247"/>
        <v>2791</v>
      </c>
      <c r="R2633">
        <f t="shared" si="246"/>
        <v>83.8</v>
      </c>
      <c r="S2633" s="12">
        <f t="shared" si="248"/>
        <v>42704.335810185185</v>
      </c>
      <c r="T2633" s="12">
        <f t="shared" si="249"/>
        <v>42737.957638888889</v>
      </c>
      <c r="U2633">
        <f t="shared" si="250"/>
        <v>2016</v>
      </c>
      <c r="V2633" s="18">
        <f t="shared" si="251"/>
        <v>33.621828703703706</v>
      </c>
    </row>
    <row r="2634" spans="1:22" ht="45" x14ac:dyDescent="0.25">
      <c r="A2634">
        <v>2612</v>
      </c>
      <c r="B2634" s="3" t="s">
        <v>2612</v>
      </c>
      <c r="C2634" s="3" t="s">
        <v>6722</v>
      </c>
      <c r="D2634" s="6">
        <v>10000</v>
      </c>
      <c r="E2634" s="8">
        <v>17176.13</v>
      </c>
      <c r="F2634" t="s">
        <v>8218</v>
      </c>
      <c r="G2634" t="s">
        <v>8223</v>
      </c>
      <c r="H2634" t="s">
        <v>8245</v>
      </c>
      <c r="I2634">
        <v>1420773970</v>
      </c>
      <c r="J2634">
        <v>1418095570</v>
      </c>
      <c r="K2634" t="b">
        <v>1</v>
      </c>
      <c r="L2634">
        <v>294</v>
      </c>
      <c r="M2634" t="b">
        <v>1</v>
      </c>
      <c r="N2634" t="s">
        <v>8299</v>
      </c>
      <c r="O2634" t="s">
        <v>8317</v>
      </c>
      <c r="P2634" t="s">
        <v>8353</v>
      </c>
      <c r="Q2634">
        <f t="shared" si="247"/>
        <v>172</v>
      </c>
      <c r="R2634">
        <f t="shared" si="246"/>
        <v>58.42</v>
      </c>
      <c r="S2634" s="12">
        <f t="shared" si="248"/>
        <v>41982.143171296295</v>
      </c>
      <c r="T2634" s="12">
        <f t="shared" si="249"/>
        <v>42013.143171296295</v>
      </c>
      <c r="U2634">
        <f t="shared" si="250"/>
        <v>2014</v>
      </c>
      <c r="V2634" s="18">
        <f t="shared" si="251"/>
        <v>31</v>
      </c>
    </row>
    <row r="2635" spans="1:22" ht="60" x14ac:dyDescent="0.25">
      <c r="A2635">
        <v>2613</v>
      </c>
      <c r="B2635" s="3" t="s">
        <v>2613</v>
      </c>
      <c r="C2635" s="3" t="s">
        <v>6723</v>
      </c>
      <c r="D2635" s="6">
        <v>7500</v>
      </c>
      <c r="E2635" s="8">
        <v>7576</v>
      </c>
      <c r="F2635" t="s">
        <v>8218</v>
      </c>
      <c r="G2635" t="s">
        <v>8223</v>
      </c>
      <c r="H2635" t="s">
        <v>8245</v>
      </c>
      <c r="I2635">
        <v>1348256294</v>
      </c>
      <c r="J2635">
        <v>1345664294</v>
      </c>
      <c r="K2635" t="b">
        <v>1</v>
      </c>
      <c r="L2635">
        <v>28</v>
      </c>
      <c r="M2635" t="b">
        <v>1</v>
      </c>
      <c r="N2635" t="s">
        <v>8299</v>
      </c>
      <c r="O2635" t="s">
        <v>8317</v>
      </c>
      <c r="P2635" t="s">
        <v>8353</v>
      </c>
      <c r="Q2635">
        <f t="shared" si="247"/>
        <v>101</v>
      </c>
      <c r="R2635">
        <f t="shared" si="246"/>
        <v>270.57</v>
      </c>
      <c r="S2635" s="12">
        <f t="shared" si="248"/>
        <v>41143.81821759259</v>
      </c>
      <c r="T2635" s="12">
        <f t="shared" si="249"/>
        <v>41173.81821759259</v>
      </c>
      <c r="U2635">
        <f t="shared" si="250"/>
        <v>2012</v>
      </c>
      <c r="V2635" s="18">
        <f t="shared" si="251"/>
        <v>30</v>
      </c>
    </row>
    <row r="2636" spans="1:22" ht="60" x14ac:dyDescent="0.25">
      <c r="A2636">
        <v>2614</v>
      </c>
      <c r="B2636" s="3" t="s">
        <v>2614</v>
      </c>
      <c r="C2636" s="3" t="s">
        <v>6724</v>
      </c>
      <c r="D2636" s="6">
        <v>10500</v>
      </c>
      <c r="E2636" s="8">
        <v>10710</v>
      </c>
      <c r="F2636" t="s">
        <v>8218</v>
      </c>
      <c r="G2636" t="s">
        <v>8223</v>
      </c>
      <c r="H2636" t="s">
        <v>8245</v>
      </c>
      <c r="I2636">
        <v>1398834000</v>
      </c>
      <c r="J2636">
        <v>1396371612</v>
      </c>
      <c r="K2636" t="b">
        <v>1</v>
      </c>
      <c r="L2636">
        <v>100</v>
      </c>
      <c r="M2636" t="b">
        <v>1</v>
      </c>
      <c r="N2636" t="s">
        <v>8299</v>
      </c>
      <c r="O2636" t="s">
        <v>8317</v>
      </c>
      <c r="P2636" t="s">
        <v>8353</v>
      </c>
      <c r="Q2636">
        <f t="shared" si="247"/>
        <v>102</v>
      </c>
      <c r="R2636">
        <f t="shared" si="246"/>
        <v>107.1</v>
      </c>
      <c r="S2636" s="12">
        <f t="shared" si="248"/>
        <v>41730.708472222221</v>
      </c>
      <c r="T2636" s="12">
        <f t="shared" si="249"/>
        <v>41759.208333333336</v>
      </c>
      <c r="U2636">
        <f t="shared" si="250"/>
        <v>2014</v>
      </c>
      <c r="V2636" s="18">
        <f t="shared" si="251"/>
        <v>28.499861111111112</v>
      </c>
    </row>
    <row r="2637" spans="1:22" ht="60" x14ac:dyDescent="0.25">
      <c r="A2637">
        <v>2615</v>
      </c>
      <c r="B2637" s="3" t="s">
        <v>2615</v>
      </c>
      <c r="C2637" s="3" t="s">
        <v>6725</v>
      </c>
      <c r="D2637" s="6">
        <v>2001</v>
      </c>
      <c r="E2637" s="8">
        <v>3397</v>
      </c>
      <c r="F2637" t="s">
        <v>8218</v>
      </c>
      <c r="G2637" t="s">
        <v>8224</v>
      </c>
      <c r="H2637" t="s">
        <v>8246</v>
      </c>
      <c r="I2637">
        <v>1462017600</v>
      </c>
      <c r="J2637">
        <v>1458820564</v>
      </c>
      <c r="K2637" t="b">
        <v>0</v>
      </c>
      <c r="L2637">
        <v>72</v>
      </c>
      <c r="M2637" t="b">
        <v>1</v>
      </c>
      <c r="N2637" t="s">
        <v>8299</v>
      </c>
      <c r="O2637" t="s">
        <v>8317</v>
      </c>
      <c r="P2637" t="s">
        <v>8353</v>
      </c>
      <c r="Q2637">
        <f t="shared" si="247"/>
        <v>170</v>
      </c>
      <c r="R2637">
        <f t="shared" si="246"/>
        <v>47.18</v>
      </c>
      <c r="S2637" s="12">
        <f t="shared" si="248"/>
        <v>42453.49726851852</v>
      </c>
      <c r="T2637" s="12">
        <f t="shared" si="249"/>
        <v>42490.5</v>
      </c>
      <c r="U2637">
        <f t="shared" si="250"/>
        <v>2016</v>
      </c>
      <c r="V2637" s="18">
        <f t="shared" si="251"/>
        <v>37.002731481481483</v>
      </c>
    </row>
    <row r="2638" spans="1:22" ht="45" x14ac:dyDescent="0.25">
      <c r="A2638">
        <v>2616</v>
      </c>
      <c r="B2638" s="3" t="s">
        <v>2616</v>
      </c>
      <c r="C2638" s="3" t="s">
        <v>6726</v>
      </c>
      <c r="D2638" s="6">
        <v>25000</v>
      </c>
      <c r="E2638" s="8">
        <v>28633.5</v>
      </c>
      <c r="F2638" t="s">
        <v>8218</v>
      </c>
      <c r="G2638" t="s">
        <v>8223</v>
      </c>
      <c r="H2638" t="s">
        <v>8245</v>
      </c>
      <c r="I2638">
        <v>1440546729</v>
      </c>
      <c r="J2638">
        <v>1437954729</v>
      </c>
      <c r="K2638" t="b">
        <v>1</v>
      </c>
      <c r="L2638">
        <v>238</v>
      </c>
      <c r="M2638" t="b">
        <v>1</v>
      </c>
      <c r="N2638" t="s">
        <v>8299</v>
      </c>
      <c r="O2638" t="s">
        <v>8317</v>
      </c>
      <c r="P2638" t="s">
        <v>8353</v>
      </c>
      <c r="Q2638">
        <f t="shared" si="247"/>
        <v>115</v>
      </c>
      <c r="R2638">
        <f t="shared" si="246"/>
        <v>120.31</v>
      </c>
      <c r="S2638" s="12">
        <f t="shared" si="248"/>
        <v>42211.99454861111</v>
      </c>
      <c r="T2638" s="12">
        <f t="shared" si="249"/>
        <v>42241.99454861111</v>
      </c>
      <c r="U2638">
        <f t="shared" si="250"/>
        <v>2015</v>
      </c>
      <c r="V2638" s="18">
        <f t="shared" si="251"/>
        <v>30</v>
      </c>
    </row>
    <row r="2639" spans="1:22" ht="60" x14ac:dyDescent="0.25">
      <c r="A2639">
        <v>2617</v>
      </c>
      <c r="B2639" s="3" t="s">
        <v>2617</v>
      </c>
      <c r="C2639" s="3" t="s">
        <v>6727</v>
      </c>
      <c r="D2639" s="6">
        <v>500</v>
      </c>
      <c r="E2639" s="8">
        <v>4388</v>
      </c>
      <c r="F2639" t="s">
        <v>8218</v>
      </c>
      <c r="G2639" t="s">
        <v>8223</v>
      </c>
      <c r="H2639" t="s">
        <v>8245</v>
      </c>
      <c r="I2639">
        <v>1413838751</v>
      </c>
      <c r="J2639">
        <v>1411246751</v>
      </c>
      <c r="K2639" t="b">
        <v>1</v>
      </c>
      <c r="L2639">
        <v>159</v>
      </c>
      <c r="M2639" t="b">
        <v>1</v>
      </c>
      <c r="N2639" t="s">
        <v>8299</v>
      </c>
      <c r="O2639" t="s">
        <v>8317</v>
      </c>
      <c r="P2639" t="s">
        <v>8353</v>
      </c>
      <c r="Q2639">
        <f t="shared" si="247"/>
        <v>878</v>
      </c>
      <c r="R2639">
        <f t="shared" si="246"/>
        <v>27.6</v>
      </c>
      <c r="S2639" s="12">
        <f t="shared" si="248"/>
        <v>41902.874432870369</v>
      </c>
      <c r="T2639" s="12">
        <f t="shared" si="249"/>
        <v>41932.874432870369</v>
      </c>
      <c r="U2639">
        <f t="shared" si="250"/>
        <v>2014</v>
      </c>
      <c r="V2639" s="18">
        <f t="shared" si="251"/>
        <v>30</v>
      </c>
    </row>
    <row r="2640" spans="1:22" ht="30" x14ac:dyDescent="0.25">
      <c r="A2640">
        <v>2618</v>
      </c>
      <c r="B2640" s="3" t="s">
        <v>2618</v>
      </c>
      <c r="C2640" s="3" t="s">
        <v>6728</v>
      </c>
      <c r="D2640" s="6">
        <v>15000</v>
      </c>
      <c r="E2640" s="8">
        <v>15808</v>
      </c>
      <c r="F2640" t="s">
        <v>8218</v>
      </c>
      <c r="G2640" t="s">
        <v>8223</v>
      </c>
      <c r="H2640" t="s">
        <v>8245</v>
      </c>
      <c r="I2640">
        <v>1449000061</v>
      </c>
      <c r="J2640">
        <v>1443812461</v>
      </c>
      <c r="K2640" t="b">
        <v>1</v>
      </c>
      <c r="L2640">
        <v>77</v>
      </c>
      <c r="M2640" t="b">
        <v>1</v>
      </c>
      <c r="N2640" t="s">
        <v>8299</v>
      </c>
      <c r="O2640" t="s">
        <v>8317</v>
      </c>
      <c r="P2640" t="s">
        <v>8353</v>
      </c>
      <c r="Q2640">
        <f t="shared" si="247"/>
        <v>105</v>
      </c>
      <c r="R2640">
        <f t="shared" si="246"/>
        <v>205.3</v>
      </c>
      <c r="S2640" s="12">
        <f t="shared" si="248"/>
        <v>42279.792372685188</v>
      </c>
      <c r="T2640" s="12">
        <f t="shared" si="249"/>
        <v>42339.834039351852</v>
      </c>
      <c r="U2640">
        <f t="shared" si="250"/>
        <v>2015</v>
      </c>
      <c r="V2640" s="18">
        <f t="shared" si="251"/>
        <v>60.041666666666664</v>
      </c>
    </row>
    <row r="2641" spans="1:22" ht="60" x14ac:dyDescent="0.25">
      <c r="A2641">
        <v>2619</v>
      </c>
      <c r="B2641" s="3" t="s">
        <v>2619</v>
      </c>
      <c r="C2641" s="3" t="s">
        <v>6729</v>
      </c>
      <c r="D2641" s="6">
        <v>1000</v>
      </c>
      <c r="E2641" s="8">
        <v>1884</v>
      </c>
      <c r="F2641" t="s">
        <v>8218</v>
      </c>
      <c r="G2641" t="s">
        <v>8223</v>
      </c>
      <c r="H2641" t="s">
        <v>8245</v>
      </c>
      <c r="I2641">
        <v>1445598000</v>
      </c>
      <c r="J2641">
        <v>1443302004</v>
      </c>
      <c r="K2641" t="b">
        <v>1</v>
      </c>
      <c r="L2641">
        <v>53</v>
      </c>
      <c r="M2641" t="b">
        <v>1</v>
      </c>
      <c r="N2641" t="s">
        <v>8299</v>
      </c>
      <c r="O2641" t="s">
        <v>8317</v>
      </c>
      <c r="P2641" t="s">
        <v>8353</v>
      </c>
      <c r="Q2641">
        <f t="shared" si="247"/>
        <v>188</v>
      </c>
      <c r="R2641">
        <f t="shared" si="246"/>
        <v>35.549999999999997</v>
      </c>
      <c r="S2641" s="12">
        <f t="shared" si="248"/>
        <v>42273.884305555555</v>
      </c>
      <c r="T2641" s="12">
        <f t="shared" si="249"/>
        <v>42300.458333333328</v>
      </c>
      <c r="U2641">
        <f t="shared" si="250"/>
        <v>2015</v>
      </c>
      <c r="V2641" s="18">
        <f t="shared" si="251"/>
        <v>26.574027777777776</v>
      </c>
    </row>
    <row r="2642" spans="1:22" ht="60" x14ac:dyDescent="0.25">
      <c r="A2642">
        <v>2620</v>
      </c>
      <c r="B2642" s="3" t="s">
        <v>2620</v>
      </c>
      <c r="C2642" s="3" t="s">
        <v>6730</v>
      </c>
      <c r="D2642" s="6">
        <v>65000</v>
      </c>
      <c r="E2642" s="8">
        <v>93374</v>
      </c>
      <c r="F2642" t="s">
        <v>8218</v>
      </c>
      <c r="G2642" t="s">
        <v>8225</v>
      </c>
      <c r="H2642" t="s">
        <v>8247</v>
      </c>
      <c r="I2642">
        <v>1444525200</v>
      </c>
      <c r="J2642">
        <v>1441339242</v>
      </c>
      <c r="K2642" t="b">
        <v>1</v>
      </c>
      <c r="L2642">
        <v>1251</v>
      </c>
      <c r="M2642" t="b">
        <v>1</v>
      </c>
      <c r="N2642" t="s">
        <v>8299</v>
      </c>
      <c r="O2642" t="s">
        <v>8317</v>
      </c>
      <c r="P2642" t="s">
        <v>8353</v>
      </c>
      <c r="Q2642">
        <f t="shared" si="247"/>
        <v>144</v>
      </c>
      <c r="R2642">
        <f t="shared" si="246"/>
        <v>74.64</v>
      </c>
      <c r="S2642" s="12">
        <f t="shared" si="248"/>
        <v>42251.16715277778</v>
      </c>
      <c r="T2642" s="12">
        <f t="shared" si="249"/>
        <v>42288.041666666672</v>
      </c>
      <c r="U2642">
        <f t="shared" si="250"/>
        <v>2015</v>
      </c>
      <c r="V2642" s="18">
        <f t="shared" si="251"/>
        <v>36.874513888888892</v>
      </c>
    </row>
    <row r="2643" spans="1:22" ht="60" x14ac:dyDescent="0.25">
      <c r="A2643">
        <v>2621</v>
      </c>
      <c r="B2643" s="3" t="s">
        <v>2621</v>
      </c>
      <c r="C2643" s="3" t="s">
        <v>6731</v>
      </c>
      <c r="D2643" s="6">
        <v>15000</v>
      </c>
      <c r="E2643" s="8">
        <v>21882</v>
      </c>
      <c r="F2643" t="s">
        <v>8218</v>
      </c>
      <c r="G2643" t="s">
        <v>8223</v>
      </c>
      <c r="H2643" t="s">
        <v>8245</v>
      </c>
      <c r="I2643">
        <v>1432230988</v>
      </c>
      <c r="J2643">
        <v>1429638988</v>
      </c>
      <c r="K2643" t="b">
        <v>1</v>
      </c>
      <c r="L2643">
        <v>465</v>
      </c>
      <c r="M2643" t="b">
        <v>1</v>
      </c>
      <c r="N2643" t="s">
        <v>8299</v>
      </c>
      <c r="O2643" t="s">
        <v>8317</v>
      </c>
      <c r="P2643" t="s">
        <v>8353</v>
      </c>
      <c r="Q2643">
        <f t="shared" si="247"/>
        <v>146</v>
      </c>
      <c r="R2643">
        <f t="shared" si="246"/>
        <v>47.06</v>
      </c>
      <c r="S2643" s="12">
        <f t="shared" si="248"/>
        <v>42115.74754629629</v>
      </c>
      <c r="T2643" s="12">
        <f t="shared" si="249"/>
        <v>42145.74754629629</v>
      </c>
      <c r="U2643">
        <f t="shared" si="250"/>
        <v>2015</v>
      </c>
      <c r="V2643" s="18">
        <f t="shared" si="251"/>
        <v>30</v>
      </c>
    </row>
    <row r="2644" spans="1:22" ht="60" x14ac:dyDescent="0.25">
      <c r="A2644">
        <v>2622</v>
      </c>
      <c r="B2644" s="3" t="s">
        <v>2622</v>
      </c>
      <c r="C2644" s="3" t="s">
        <v>6732</v>
      </c>
      <c r="D2644" s="6">
        <v>1500</v>
      </c>
      <c r="E2644" s="8">
        <v>1967.76</v>
      </c>
      <c r="F2644" t="s">
        <v>8218</v>
      </c>
      <c r="G2644" t="s">
        <v>8236</v>
      </c>
      <c r="H2644" t="s">
        <v>8248</v>
      </c>
      <c r="I2644">
        <v>1483120216</v>
      </c>
      <c r="J2644">
        <v>1479232216</v>
      </c>
      <c r="K2644" t="b">
        <v>0</v>
      </c>
      <c r="L2644">
        <v>74</v>
      </c>
      <c r="M2644" t="b">
        <v>1</v>
      </c>
      <c r="N2644" t="s">
        <v>8299</v>
      </c>
      <c r="O2644" t="s">
        <v>8317</v>
      </c>
      <c r="P2644" t="s">
        <v>8353</v>
      </c>
      <c r="Q2644">
        <f t="shared" si="247"/>
        <v>131</v>
      </c>
      <c r="R2644">
        <f t="shared" si="246"/>
        <v>26.59</v>
      </c>
      <c r="S2644" s="12">
        <f t="shared" si="248"/>
        <v>42689.74324074074</v>
      </c>
      <c r="T2644" s="12">
        <f t="shared" si="249"/>
        <v>42734.74324074074</v>
      </c>
      <c r="U2644">
        <f t="shared" si="250"/>
        <v>2016</v>
      </c>
      <c r="V2644" s="18">
        <f t="shared" si="251"/>
        <v>45</v>
      </c>
    </row>
    <row r="2645" spans="1:22" ht="60" x14ac:dyDescent="0.25">
      <c r="A2645">
        <v>2623</v>
      </c>
      <c r="B2645" s="3" t="s">
        <v>2623</v>
      </c>
      <c r="C2645" s="3" t="s">
        <v>6733</v>
      </c>
      <c r="D2645" s="6">
        <v>2000</v>
      </c>
      <c r="E2645" s="8">
        <v>2280</v>
      </c>
      <c r="F2645" t="s">
        <v>8218</v>
      </c>
      <c r="G2645" t="s">
        <v>8223</v>
      </c>
      <c r="H2645" t="s">
        <v>8245</v>
      </c>
      <c r="I2645">
        <v>1480658966</v>
      </c>
      <c r="J2645">
        <v>1479449366</v>
      </c>
      <c r="K2645" t="b">
        <v>0</v>
      </c>
      <c r="L2645">
        <v>62</v>
      </c>
      <c r="M2645" t="b">
        <v>1</v>
      </c>
      <c r="N2645" t="s">
        <v>8299</v>
      </c>
      <c r="O2645" t="s">
        <v>8317</v>
      </c>
      <c r="P2645" t="s">
        <v>8353</v>
      </c>
      <c r="Q2645">
        <f t="shared" si="247"/>
        <v>114</v>
      </c>
      <c r="R2645">
        <f t="shared" si="246"/>
        <v>36.770000000000003</v>
      </c>
      <c r="S2645" s="12">
        <f t="shared" si="248"/>
        <v>42692.256550925929</v>
      </c>
      <c r="T2645" s="12">
        <f t="shared" si="249"/>
        <v>42706.256550925929</v>
      </c>
      <c r="U2645">
        <f t="shared" si="250"/>
        <v>2016</v>
      </c>
      <c r="V2645" s="18">
        <f t="shared" si="251"/>
        <v>14</v>
      </c>
    </row>
    <row r="2646" spans="1:22" ht="60" x14ac:dyDescent="0.25">
      <c r="A2646">
        <v>2624</v>
      </c>
      <c r="B2646" s="3" t="s">
        <v>2624</v>
      </c>
      <c r="C2646" s="3" t="s">
        <v>6734</v>
      </c>
      <c r="D2646" s="6">
        <v>8000</v>
      </c>
      <c r="E2646" s="8">
        <v>110353.65</v>
      </c>
      <c r="F2646" t="s">
        <v>8218</v>
      </c>
      <c r="G2646" t="s">
        <v>8223</v>
      </c>
      <c r="H2646" t="s">
        <v>8245</v>
      </c>
      <c r="I2646">
        <v>1347530822</v>
      </c>
      <c r="J2646">
        <v>1345716422</v>
      </c>
      <c r="K2646" t="b">
        <v>0</v>
      </c>
      <c r="L2646">
        <v>3468</v>
      </c>
      <c r="M2646" t="b">
        <v>1</v>
      </c>
      <c r="N2646" t="s">
        <v>8299</v>
      </c>
      <c r="O2646" t="s">
        <v>8317</v>
      </c>
      <c r="P2646" t="s">
        <v>8353</v>
      </c>
      <c r="Q2646">
        <f t="shared" si="247"/>
        <v>1379</v>
      </c>
      <c r="R2646">
        <f t="shared" si="246"/>
        <v>31.82</v>
      </c>
      <c r="S2646" s="12">
        <f t="shared" si="248"/>
        <v>41144.42155092593</v>
      </c>
      <c r="T2646" s="12">
        <f t="shared" si="249"/>
        <v>41165.42155092593</v>
      </c>
      <c r="U2646">
        <f t="shared" si="250"/>
        <v>2012</v>
      </c>
      <c r="V2646" s="18">
        <f t="shared" si="251"/>
        <v>21</v>
      </c>
    </row>
    <row r="2647" spans="1:22" ht="60" x14ac:dyDescent="0.25">
      <c r="A2647">
        <v>2625</v>
      </c>
      <c r="B2647" s="3" t="s">
        <v>2625</v>
      </c>
      <c r="C2647" s="3" t="s">
        <v>6735</v>
      </c>
      <c r="D2647" s="6">
        <v>150</v>
      </c>
      <c r="E2647" s="8">
        <v>1434</v>
      </c>
      <c r="F2647" t="s">
        <v>8218</v>
      </c>
      <c r="G2647" t="s">
        <v>8235</v>
      </c>
      <c r="H2647" t="s">
        <v>8248</v>
      </c>
      <c r="I2647">
        <v>1478723208</v>
      </c>
      <c r="J2647">
        <v>1476559608</v>
      </c>
      <c r="K2647" t="b">
        <v>0</v>
      </c>
      <c r="L2647">
        <v>52</v>
      </c>
      <c r="M2647" t="b">
        <v>1</v>
      </c>
      <c r="N2647" t="s">
        <v>8299</v>
      </c>
      <c r="O2647" t="s">
        <v>8317</v>
      </c>
      <c r="P2647" t="s">
        <v>8353</v>
      </c>
      <c r="Q2647">
        <f t="shared" si="247"/>
        <v>956</v>
      </c>
      <c r="R2647">
        <f t="shared" si="246"/>
        <v>27.58</v>
      </c>
      <c r="S2647" s="12">
        <f t="shared" si="248"/>
        <v>42658.810277777782</v>
      </c>
      <c r="T2647" s="12">
        <f t="shared" si="249"/>
        <v>42683.851944444439</v>
      </c>
      <c r="U2647">
        <f t="shared" si="250"/>
        <v>2016</v>
      </c>
      <c r="V2647" s="18">
        <f t="shared" si="251"/>
        <v>25.041666666666668</v>
      </c>
    </row>
    <row r="2648" spans="1:22" ht="45" x14ac:dyDescent="0.25">
      <c r="A2648">
        <v>2626</v>
      </c>
      <c r="B2648" s="3" t="s">
        <v>2626</v>
      </c>
      <c r="C2648" s="3" t="s">
        <v>6736</v>
      </c>
      <c r="D2648" s="6">
        <v>2500</v>
      </c>
      <c r="E2648" s="8">
        <v>2800</v>
      </c>
      <c r="F2648" t="s">
        <v>8218</v>
      </c>
      <c r="G2648" t="s">
        <v>8223</v>
      </c>
      <c r="H2648" t="s">
        <v>8245</v>
      </c>
      <c r="I2648">
        <v>1433343869</v>
      </c>
      <c r="J2648">
        <v>1430751869</v>
      </c>
      <c r="K2648" t="b">
        <v>0</v>
      </c>
      <c r="L2648">
        <v>50</v>
      </c>
      <c r="M2648" t="b">
        <v>1</v>
      </c>
      <c r="N2648" t="s">
        <v>8299</v>
      </c>
      <c r="O2648" t="s">
        <v>8317</v>
      </c>
      <c r="P2648" t="s">
        <v>8353</v>
      </c>
      <c r="Q2648">
        <f t="shared" si="247"/>
        <v>112</v>
      </c>
      <c r="R2648">
        <f t="shared" si="246"/>
        <v>56</v>
      </c>
      <c r="S2648" s="12">
        <f t="shared" si="248"/>
        <v>42128.628113425926</v>
      </c>
      <c r="T2648" s="12">
        <f t="shared" si="249"/>
        <v>42158.628113425926</v>
      </c>
      <c r="U2648">
        <f t="shared" si="250"/>
        <v>2015</v>
      </c>
      <c r="V2648" s="18">
        <f t="shared" si="251"/>
        <v>30</v>
      </c>
    </row>
    <row r="2649" spans="1:22" ht="60" x14ac:dyDescent="0.25">
      <c r="A2649">
        <v>2627</v>
      </c>
      <c r="B2649" s="3" t="s">
        <v>2627</v>
      </c>
      <c r="C2649" s="3" t="s">
        <v>6737</v>
      </c>
      <c r="D2649" s="6">
        <v>150</v>
      </c>
      <c r="E2649" s="8">
        <v>970</v>
      </c>
      <c r="F2649" t="s">
        <v>8218</v>
      </c>
      <c r="G2649" t="s">
        <v>8223</v>
      </c>
      <c r="H2649" t="s">
        <v>8245</v>
      </c>
      <c r="I2649">
        <v>1448571261</v>
      </c>
      <c r="J2649">
        <v>1445975661</v>
      </c>
      <c r="K2649" t="b">
        <v>0</v>
      </c>
      <c r="L2649">
        <v>45</v>
      </c>
      <c r="M2649" t="b">
        <v>1</v>
      </c>
      <c r="N2649" t="s">
        <v>8299</v>
      </c>
      <c r="O2649" t="s">
        <v>8317</v>
      </c>
      <c r="P2649" t="s">
        <v>8353</v>
      </c>
      <c r="Q2649">
        <f t="shared" si="247"/>
        <v>647</v>
      </c>
      <c r="R2649">
        <f t="shared" si="246"/>
        <v>21.56</v>
      </c>
      <c r="S2649" s="12">
        <f t="shared" si="248"/>
        <v>42304.829409722224</v>
      </c>
      <c r="T2649" s="12">
        <f t="shared" si="249"/>
        <v>42334.871076388896</v>
      </c>
      <c r="U2649">
        <f t="shared" si="250"/>
        <v>2015</v>
      </c>
      <c r="V2649" s="18">
        <f t="shared" si="251"/>
        <v>30.041666666666668</v>
      </c>
    </row>
    <row r="2650" spans="1:22" ht="45" x14ac:dyDescent="0.25">
      <c r="A2650">
        <v>2628</v>
      </c>
      <c r="B2650" s="3" t="s">
        <v>2628</v>
      </c>
      <c r="C2650" s="3" t="s">
        <v>6738</v>
      </c>
      <c r="D2650" s="6">
        <v>839</v>
      </c>
      <c r="E2650" s="8">
        <v>926</v>
      </c>
      <c r="F2650" t="s">
        <v>8218</v>
      </c>
      <c r="G2650" t="s">
        <v>8223</v>
      </c>
      <c r="H2650" t="s">
        <v>8245</v>
      </c>
      <c r="I2650">
        <v>1417389067</v>
      </c>
      <c r="J2650">
        <v>1415661067</v>
      </c>
      <c r="K2650" t="b">
        <v>0</v>
      </c>
      <c r="L2650">
        <v>21</v>
      </c>
      <c r="M2650" t="b">
        <v>1</v>
      </c>
      <c r="N2650" t="s">
        <v>8299</v>
      </c>
      <c r="O2650" t="s">
        <v>8317</v>
      </c>
      <c r="P2650" t="s">
        <v>8353</v>
      </c>
      <c r="Q2650">
        <f t="shared" si="247"/>
        <v>110</v>
      </c>
      <c r="R2650">
        <f t="shared" si="246"/>
        <v>44.1</v>
      </c>
      <c r="S2650" s="12">
        <f t="shared" si="248"/>
        <v>41953.966053240743</v>
      </c>
      <c r="T2650" s="12">
        <f t="shared" si="249"/>
        <v>41973.966053240743</v>
      </c>
      <c r="U2650">
        <f t="shared" si="250"/>
        <v>2014</v>
      </c>
      <c r="V2650" s="18">
        <f t="shared" si="251"/>
        <v>20</v>
      </c>
    </row>
    <row r="2651" spans="1:22" ht="45" x14ac:dyDescent="0.25">
      <c r="A2651">
        <v>2629</v>
      </c>
      <c r="B2651" s="3" t="s">
        <v>2629</v>
      </c>
      <c r="C2651" s="3" t="s">
        <v>6739</v>
      </c>
      <c r="D2651" s="6">
        <v>5000</v>
      </c>
      <c r="E2651" s="8">
        <v>6387</v>
      </c>
      <c r="F2651" t="s">
        <v>8218</v>
      </c>
      <c r="G2651" t="s">
        <v>8224</v>
      </c>
      <c r="H2651" t="s">
        <v>8246</v>
      </c>
      <c r="I2651">
        <v>1431608122</v>
      </c>
      <c r="J2651">
        <v>1429016122</v>
      </c>
      <c r="K2651" t="b">
        <v>0</v>
      </c>
      <c r="L2651">
        <v>100</v>
      </c>
      <c r="M2651" t="b">
        <v>1</v>
      </c>
      <c r="N2651" t="s">
        <v>8299</v>
      </c>
      <c r="O2651" t="s">
        <v>8317</v>
      </c>
      <c r="P2651" t="s">
        <v>8353</v>
      </c>
      <c r="Q2651">
        <f t="shared" si="247"/>
        <v>128</v>
      </c>
      <c r="R2651">
        <f t="shared" si="246"/>
        <v>63.87</v>
      </c>
      <c r="S2651" s="12">
        <f t="shared" si="248"/>
        <v>42108.538449074069</v>
      </c>
      <c r="T2651" s="12">
        <f t="shared" si="249"/>
        <v>42138.538449074069</v>
      </c>
      <c r="U2651">
        <f t="shared" si="250"/>
        <v>2015</v>
      </c>
      <c r="V2651" s="18">
        <f t="shared" si="251"/>
        <v>30</v>
      </c>
    </row>
    <row r="2652" spans="1:22" ht="60" x14ac:dyDescent="0.25">
      <c r="A2652">
        <v>2630</v>
      </c>
      <c r="B2652" s="3" t="s">
        <v>2630</v>
      </c>
      <c r="C2652" s="3" t="s">
        <v>6740</v>
      </c>
      <c r="D2652" s="6">
        <v>2000</v>
      </c>
      <c r="E2652" s="8">
        <v>3158</v>
      </c>
      <c r="F2652" t="s">
        <v>8218</v>
      </c>
      <c r="G2652" t="s">
        <v>8225</v>
      </c>
      <c r="H2652" t="s">
        <v>8247</v>
      </c>
      <c r="I2652">
        <v>1467280800</v>
      </c>
      <c r="J2652">
        <v>1464921112</v>
      </c>
      <c r="K2652" t="b">
        <v>0</v>
      </c>
      <c r="L2652">
        <v>81</v>
      </c>
      <c r="M2652" t="b">
        <v>1</v>
      </c>
      <c r="N2652" t="s">
        <v>8299</v>
      </c>
      <c r="O2652" t="s">
        <v>8317</v>
      </c>
      <c r="P2652" t="s">
        <v>8353</v>
      </c>
      <c r="Q2652">
        <f t="shared" si="247"/>
        <v>158</v>
      </c>
      <c r="R2652">
        <f t="shared" si="246"/>
        <v>38.99</v>
      </c>
      <c r="S2652" s="12">
        <f t="shared" si="248"/>
        <v>42524.105462962965</v>
      </c>
      <c r="T2652" s="12">
        <f t="shared" si="249"/>
        <v>42551.416666666672</v>
      </c>
      <c r="U2652">
        <f t="shared" si="250"/>
        <v>2016</v>
      </c>
      <c r="V2652" s="18">
        <f t="shared" si="251"/>
        <v>27.311203703703701</v>
      </c>
    </row>
    <row r="2653" spans="1:22" ht="45" x14ac:dyDescent="0.25">
      <c r="A2653">
        <v>2631</v>
      </c>
      <c r="B2653" s="3" t="s">
        <v>2631</v>
      </c>
      <c r="C2653" s="3" t="s">
        <v>6741</v>
      </c>
      <c r="D2653" s="6">
        <v>20000</v>
      </c>
      <c r="E2653" s="8">
        <v>22933.05</v>
      </c>
      <c r="F2653" t="s">
        <v>8218</v>
      </c>
      <c r="G2653" t="s">
        <v>8223</v>
      </c>
      <c r="H2653" t="s">
        <v>8245</v>
      </c>
      <c r="I2653">
        <v>1440907427</v>
      </c>
      <c r="J2653">
        <v>1438488227</v>
      </c>
      <c r="K2653" t="b">
        <v>0</v>
      </c>
      <c r="L2653">
        <v>286</v>
      </c>
      <c r="M2653" t="b">
        <v>1</v>
      </c>
      <c r="N2653" t="s">
        <v>8299</v>
      </c>
      <c r="O2653" t="s">
        <v>8317</v>
      </c>
      <c r="P2653" t="s">
        <v>8353</v>
      </c>
      <c r="Q2653">
        <f t="shared" si="247"/>
        <v>115</v>
      </c>
      <c r="R2653">
        <f t="shared" si="246"/>
        <v>80.19</v>
      </c>
      <c r="S2653" s="12">
        <f t="shared" si="248"/>
        <v>42218.169293981482</v>
      </c>
      <c r="T2653" s="12">
        <f t="shared" si="249"/>
        <v>42246.169293981482</v>
      </c>
      <c r="U2653">
        <f t="shared" si="250"/>
        <v>2015</v>
      </c>
      <c r="V2653" s="18">
        <f t="shared" si="251"/>
        <v>28</v>
      </c>
    </row>
    <row r="2654" spans="1:22" ht="45" x14ac:dyDescent="0.25">
      <c r="A2654">
        <v>2632</v>
      </c>
      <c r="B2654" s="3" t="s">
        <v>2632</v>
      </c>
      <c r="C2654" s="3" t="s">
        <v>6742</v>
      </c>
      <c r="D2654" s="6">
        <v>1070</v>
      </c>
      <c r="E2654" s="8">
        <v>1466</v>
      </c>
      <c r="F2654" t="s">
        <v>8218</v>
      </c>
      <c r="G2654" t="s">
        <v>8223</v>
      </c>
      <c r="H2654" t="s">
        <v>8245</v>
      </c>
      <c r="I2654">
        <v>1464485339</v>
      </c>
      <c r="J2654">
        <v>1462325339</v>
      </c>
      <c r="K2654" t="b">
        <v>0</v>
      </c>
      <c r="L2654">
        <v>42</v>
      </c>
      <c r="M2654" t="b">
        <v>1</v>
      </c>
      <c r="N2654" t="s">
        <v>8299</v>
      </c>
      <c r="O2654" t="s">
        <v>8317</v>
      </c>
      <c r="P2654" t="s">
        <v>8353</v>
      </c>
      <c r="Q2654">
        <f t="shared" si="247"/>
        <v>137</v>
      </c>
      <c r="R2654">
        <f t="shared" si="246"/>
        <v>34.9</v>
      </c>
      <c r="S2654" s="12">
        <f t="shared" si="248"/>
        <v>42494.061793981484</v>
      </c>
      <c r="T2654" s="12">
        <f t="shared" si="249"/>
        <v>42519.061793981484</v>
      </c>
      <c r="U2654">
        <f t="shared" si="250"/>
        <v>2016</v>
      </c>
      <c r="V2654" s="18">
        <f t="shared" si="251"/>
        <v>25</v>
      </c>
    </row>
    <row r="2655" spans="1:22" ht="60" x14ac:dyDescent="0.25">
      <c r="A2655">
        <v>2633</v>
      </c>
      <c r="B2655" s="3" t="s">
        <v>2633</v>
      </c>
      <c r="C2655" s="3" t="s">
        <v>6743</v>
      </c>
      <c r="D2655" s="6">
        <v>5000</v>
      </c>
      <c r="E2655" s="8">
        <v>17731</v>
      </c>
      <c r="F2655" t="s">
        <v>8218</v>
      </c>
      <c r="G2655" t="s">
        <v>8223</v>
      </c>
      <c r="H2655" t="s">
        <v>8245</v>
      </c>
      <c r="I2655">
        <v>1393542000</v>
      </c>
      <c r="J2655">
        <v>1390938332</v>
      </c>
      <c r="K2655" t="b">
        <v>0</v>
      </c>
      <c r="L2655">
        <v>199</v>
      </c>
      <c r="M2655" t="b">
        <v>1</v>
      </c>
      <c r="N2655" t="s">
        <v>8299</v>
      </c>
      <c r="O2655" t="s">
        <v>8317</v>
      </c>
      <c r="P2655" t="s">
        <v>8353</v>
      </c>
      <c r="Q2655">
        <f t="shared" si="247"/>
        <v>355</v>
      </c>
      <c r="R2655">
        <f t="shared" si="246"/>
        <v>89.1</v>
      </c>
      <c r="S2655" s="12">
        <f t="shared" si="248"/>
        <v>41667.823287037041</v>
      </c>
      <c r="T2655" s="12">
        <f t="shared" si="249"/>
        <v>41697.958333333336</v>
      </c>
      <c r="U2655">
        <f t="shared" si="250"/>
        <v>2014</v>
      </c>
      <c r="V2655" s="18">
        <f t="shared" si="251"/>
        <v>30.135046296296295</v>
      </c>
    </row>
    <row r="2656" spans="1:22" ht="45" x14ac:dyDescent="0.25">
      <c r="A2656">
        <v>2634</v>
      </c>
      <c r="B2656" s="3" t="s">
        <v>2634</v>
      </c>
      <c r="C2656" s="3" t="s">
        <v>6744</v>
      </c>
      <c r="D2656" s="6">
        <v>930</v>
      </c>
      <c r="E2656" s="8">
        <v>986</v>
      </c>
      <c r="F2656" t="s">
        <v>8218</v>
      </c>
      <c r="G2656" t="s">
        <v>8223</v>
      </c>
      <c r="H2656" t="s">
        <v>8245</v>
      </c>
      <c r="I2656">
        <v>1475163921</v>
      </c>
      <c r="J2656">
        <v>1472571921</v>
      </c>
      <c r="K2656" t="b">
        <v>0</v>
      </c>
      <c r="L2656">
        <v>25</v>
      </c>
      <c r="M2656" t="b">
        <v>1</v>
      </c>
      <c r="N2656" t="s">
        <v>8299</v>
      </c>
      <c r="O2656" t="s">
        <v>8317</v>
      </c>
      <c r="P2656" t="s">
        <v>8353</v>
      </c>
      <c r="Q2656">
        <f t="shared" si="247"/>
        <v>106</v>
      </c>
      <c r="R2656">
        <f t="shared" si="246"/>
        <v>39.44</v>
      </c>
      <c r="S2656" s="12">
        <f t="shared" si="248"/>
        <v>42612.656493055561</v>
      </c>
      <c r="T2656" s="12">
        <f t="shared" si="249"/>
        <v>42642.656493055561</v>
      </c>
      <c r="U2656">
        <f t="shared" si="250"/>
        <v>2016</v>
      </c>
      <c r="V2656" s="18">
        <f t="shared" si="251"/>
        <v>30</v>
      </c>
    </row>
    <row r="2657" spans="1:22" ht="60" x14ac:dyDescent="0.25">
      <c r="A2657">
        <v>2635</v>
      </c>
      <c r="B2657" s="3" t="s">
        <v>2635</v>
      </c>
      <c r="C2657" s="3" t="s">
        <v>6745</v>
      </c>
      <c r="D2657" s="6">
        <v>11500</v>
      </c>
      <c r="E2657" s="8">
        <v>11500</v>
      </c>
      <c r="F2657" t="s">
        <v>8218</v>
      </c>
      <c r="G2657" t="s">
        <v>8228</v>
      </c>
      <c r="H2657" t="s">
        <v>8250</v>
      </c>
      <c r="I2657">
        <v>1425937761</v>
      </c>
      <c r="J2657">
        <v>1422917361</v>
      </c>
      <c r="K2657" t="b">
        <v>0</v>
      </c>
      <c r="L2657">
        <v>84</v>
      </c>
      <c r="M2657" t="b">
        <v>1</v>
      </c>
      <c r="N2657" t="s">
        <v>8299</v>
      </c>
      <c r="O2657" t="s">
        <v>8317</v>
      </c>
      <c r="P2657" t="s">
        <v>8353</v>
      </c>
      <c r="Q2657">
        <f t="shared" si="247"/>
        <v>100</v>
      </c>
      <c r="R2657">
        <f t="shared" si="246"/>
        <v>136.9</v>
      </c>
      <c r="S2657" s="12">
        <f t="shared" si="248"/>
        <v>42037.950937500005</v>
      </c>
      <c r="T2657" s="12">
        <f t="shared" si="249"/>
        <v>42072.909270833334</v>
      </c>
      <c r="U2657">
        <f t="shared" si="250"/>
        <v>2015</v>
      </c>
      <c r="V2657" s="18">
        <f t="shared" si="251"/>
        <v>34.958333333333336</v>
      </c>
    </row>
    <row r="2658" spans="1:22" ht="60" x14ac:dyDescent="0.25">
      <c r="A2658">
        <v>2636</v>
      </c>
      <c r="B2658" s="3" t="s">
        <v>2636</v>
      </c>
      <c r="C2658" s="3" t="s">
        <v>6746</v>
      </c>
      <c r="D2658" s="6">
        <v>1000</v>
      </c>
      <c r="E2658" s="8">
        <v>1873</v>
      </c>
      <c r="F2658" t="s">
        <v>8218</v>
      </c>
      <c r="G2658" t="s">
        <v>8223</v>
      </c>
      <c r="H2658" t="s">
        <v>8245</v>
      </c>
      <c r="I2658">
        <v>1476579600</v>
      </c>
      <c r="J2658">
        <v>1474641914</v>
      </c>
      <c r="K2658" t="b">
        <v>0</v>
      </c>
      <c r="L2658">
        <v>50</v>
      </c>
      <c r="M2658" t="b">
        <v>1</v>
      </c>
      <c r="N2658" t="s">
        <v>8299</v>
      </c>
      <c r="O2658" t="s">
        <v>8317</v>
      </c>
      <c r="P2658" t="s">
        <v>8353</v>
      </c>
      <c r="Q2658">
        <f t="shared" si="247"/>
        <v>187</v>
      </c>
      <c r="R2658">
        <f t="shared" si="246"/>
        <v>37.46</v>
      </c>
      <c r="S2658" s="12">
        <f t="shared" si="248"/>
        <v>42636.614745370374</v>
      </c>
      <c r="T2658" s="12">
        <f t="shared" si="249"/>
        <v>42659.041666666672</v>
      </c>
      <c r="U2658">
        <f t="shared" si="250"/>
        <v>2016</v>
      </c>
      <c r="V2658" s="18">
        <f t="shared" si="251"/>
        <v>22.426921296296296</v>
      </c>
    </row>
    <row r="2659" spans="1:22" ht="45" x14ac:dyDescent="0.25">
      <c r="A2659">
        <v>2637</v>
      </c>
      <c r="B2659" s="3" t="s">
        <v>2637</v>
      </c>
      <c r="C2659" s="3" t="s">
        <v>6747</v>
      </c>
      <c r="D2659" s="6">
        <v>500</v>
      </c>
      <c r="E2659" s="8">
        <v>831</v>
      </c>
      <c r="F2659" t="s">
        <v>8218</v>
      </c>
      <c r="G2659" t="s">
        <v>8223</v>
      </c>
      <c r="H2659" t="s">
        <v>8245</v>
      </c>
      <c r="I2659">
        <v>1476277875</v>
      </c>
      <c r="J2659">
        <v>1474895475</v>
      </c>
      <c r="K2659" t="b">
        <v>0</v>
      </c>
      <c r="L2659">
        <v>26</v>
      </c>
      <c r="M2659" t="b">
        <v>1</v>
      </c>
      <c r="N2659" t="s">
        <v>8299</v>
      </c>
      <c r="O2659" t="s">
        <v>8317</v>
      </c>
      <c r="P2659" t="s">
        <v>8353</v>
      </c>
      <c r="Q2659">
        <f t="shared" si="247"/>
        <v>166</v>
      </c>
      <c r="R2659">
        <f t="shared" si="246"/>
        <v>31.96</v>
      </c>
      <c r="S2659" s="12">
        <f t="shared" si="248"/>
        <v>42639.549479166672</v>
      </c>
      <c r="T2659" s="12">
        <f t="shared" si="249"/>
        <v>42655.549479166672</v>
      </c>
      <c r="U2659">
        <f t="shared" si="250"/>
        <v>2016</v>
      </c>
      <c r="V2659" s="18">
        <f t="shared" si="251"/>
        <v>16</v>
      </c>
    </row>
    <row r="2660" spans="1:22" ht="45" x14ac:dyDescent="0.25">
      <c r="A2660">
        <v>2638</v>
      </c>
      <c r="B2660" s="3" t="s">
        <v>2638</v>
      </c>
      <c r="C2660" s="3" t="s">
        <v>6748</v>
      </c>
      <c r="D2660" s="6">
        <v>347</v>
      </c>
      <c r="E2660" s="8">
        <v>353</v>
      </c>
      <c r="F2660" t="s">
        <v>8218</v>
      </c>
      <c r="G2660" t="s">
        <v>8223</v>
      </c>
      <c r="H2660" t="s">
        <v>8245</v>
      </c>
      <c r="I2660">
        <v>1421358895</v>
      </c>
      <c r="J2660">
        <v>1418766895</v>
      </c>
      <c r="K2660" t="b">
        <v>0</v>
      </c>
      <c r="L2660">
        <v>14</v>
      </c>
      <c r="M2660" t="b">
        <v>1</v>
      </c>
      <c r="N2660" t="s">
        <v>8299</v>
      </c>
      <c r="O2660" t="s">
        <v>8317</v>
      </c>
      <c r="P2660" t="s">
        <v>8353</v>
      </c>
      <c r="Q2660">
        <f t="shared" si="247"/>
        <v>102</v>
      </c>
      <c r="R2660">
        <f t="shared" si="246"/>
        <v>25.21</v>
      </c>
      <c r="S2660" s="12">
        <f t="shared" si="248"/>
        <v>41989.913136574076</v>
      </c>
      <c r="T2660" s="12">
        <f t="shared" si="249"/>
        <v>42019.913136574076</v>
      </c>
      <c r="U2660">
        <f t="shared" si="250"/>
        <v>2014</v>
      </c>
      <c r="V2660" s="18">
        <f t="shared" si="251"/>
        <v>30</v>
      </c>
    </row>
    <row r="2661" spans="1:22" ht="60" x14ac:dyDescent="0.25">
      <c r="A2661">
        <v>2639</v>
      </c>
      <c r="B2661" s="3" t="s">
        <v>2639</v>
      </c>
      <c r="C2661" s="3" t="s">
        <v>6749</v>
      </c>
      <c r="D2661" s="6">
        <v>300</v>
      </c>
      <c r="E2661" s="8">
        <v>492</v>
      </c>
      <c r="F2661" t="s">
        <v>8218</v>
      </c>
      <c r="G2661" t="s">
        <v>8224</v>
      </c>
      <c r="H2661" t="s">
        <v>8246</v>
      </c>
      <c r="I2661">
        <v>1424378748</v>
      </c>
      <c r="J2661">
        <v>1421786748</v>
      </c>
      <c r="K2661" t="b">
        <v>0</v>
      </c>
      <c r="L2661">
        <v>49</v>
      </c>
      <c r="M2661" t="b">
        <v>1</v>
      </c>
      <c r="N2661" t="s">
        <v>8299</v>
      </c>
      <c r="O2661" t="s">
        <v>8317</v>
      </c>
      <c r="P2661" t="s">
        <v>8353</v>
      </c>
      <c r="Q2661">
        <f t="shared" si="247"/>
        <v>164</v>
      </c>
      <c r="R2661">
        <f t="shared" si="246"/>
        <v>10.039999999999999</v>
      </c>
      <c r="S2661" s="12">
        <f t="shared" si="248"/>
        <v>42024.86513888889</v>
      </c>
      <c r="T2661" s="12">
        <f t="shared" si="249"/>
        <v>42054.86513888889</v>
      </c>
      <c r="U2661">
        <f t="shared" si="250"/>
        <v>2015</v>
      </c>
      <c r="V2661" s="18">
        <f t="shared" si="251"/>
        <v>30</v>
      </c>
    </row>
    <row r="2662" spans="1:22" ht="75" x14ac:dyDescent="0.25">
      <c r="A2662">
        <v>2640</v>
      </c>
      <c r="B2662" s="3" t="s">
        <v>2640</v>
      </c>
      <c r="C2662" s="3" t="s">
        <v>6750</v>
      </c>
      <c r="D2662" s="6">
        <v>3000</v>
      </c>
      <c r="E2662" s="8">
        <v>3170</v>
      </c>
      <c r="F2662" t="s">
        <v>8218</v>
      </c>
      <c r="G2662" t="s">
        <v>8223</v>
      </c>
      <c r="H2662" t="s">
        <v>8245</v>
      </c>
      <c r="I2662">
        <v>1433735474</v>
      </c>
      <c r="J2662">
        <v>1428551474</v>
      </c>
      <c r="K2662" t="b">
        <v>0</v>
      </c>
      <c r="L2662">
        <v>69</v>
      </c>
      <c r="M2662" t="b">
        <v>1</v>
      </c>
      <c r="N2662" t="s">
        <v>8299</v>
      </c>
      <c r="O2662" t="s">
        <v>8317</v>
      </c>
      <c r="P2662" t="s">
        <v>8353</v>
      </c>
      <c r="Q2662">
        <f t="shared" si="247"/>
        <v>106</v>
      </c>
      <c r="R2662">
        <f t="shared" si="246"/>
        <v>45.94</v>
      </c>
      <c r="S2662" s="12">
        <f t="shared" si="248"/>
        <v>42103.160578703704</v>
      </c>
      <c r="T2662" s="12">
        <f t="shared" si="249"/>
        <v>42163.160578703704</v>
      </c>
      <c r="U2662">
        <f t="shared" si="250"/>
        <v>2015</v>
      </c>
      <c r="V2662" s="18">
        <f t="shared" si="251"/>
        <v>60</v>
      </c>
    </row>
    <row r="2663" spans="1:22" ht="30" x14ac:dyDescent="0.25">
      <c r="A2663">
        <v>2641</v>
      </c>
      <c r="B2663" s="3" t="s">
        <v>2641</v>
      </c>
      <c r="C2663" s="3" t="s">
        <v>6751</v>
      </c>
      <c r="D2663" s="6">
        <v>1500</v>
      </c>
      <c r="E2663" s="8">
        <v>15</v>
      </c>
      <c r="F2663" t="s">
        <v>8220</v>
      </c>
      <c r="G2663" t="s">
        <v>8223</v>
      </c>
      <c r="H2663" t="s">
        <v>8245</v>
      </c>
      <c r="I2663">
        <v>1410811740</v>
      </c>
      <c r="J2663">
        <v>1409341863</v>
      </c>
      <c r="K2663" t="b">
        <v>0</v>
      </c>
      <c r="L2663">
        <v>1</v>
      </c>
      <c r="M2663" t="b">
        <v>0</v>
      </c>
      <c r="N2663" t="s">
        <v>8299</v>
      </c>
      <c r="O2663" t="s">
        <v>8317</v>
      </c>
      <c r="P2663" t="s">
        <v>8353</v>
      </c>
      <c r="Q2663">
        <f t="shared" si="247"/>
        <v>1</v>
      </c>
      <c r="R2663">
        <f t="shared" si="246"/>
        <v>15</v>
      </c>
      <c r="S2663" s="12">
        <f t="shared" si="248"/>
        <v>41880.827118055553</v>
      </c>
      <c r="T2663" s="12">
        <f t="shared" si="249"/>
        <v>41897.839583333334</v>
      </c>
      <c r="U2663">
        <f t="shared" si="250"/>
        <v>2014</v>
      </c>
      <c r="V2663" s="18">
        <f t="shared" si="251"/>
        <v>17.012465277777778</v>
      </c>
    </row>
    <row r="2664" spans="1:22" ht="60" x14ac:dyDescent="0.25">
      <c r="A2664">
        <v>2642</v>
      </c>
      <c r="B2664" s="3" t="s">
        <v>2642</v>
      </c>
      <c r="C2664" s="3" t="s">
        <v>6752</v>
      </c>
      <c r="D2664" s="6">
        <v>500000</v>
      </c>
      <c r="E2664" s="8">
        <v>0</v>
      </c>
      <c r="F2664" t="s">
        <v>8220</v>
      </c>
      <c r="G2664" t="s">
        <v>8235</v>
      </c>
      <c r="H2664" t="s">
        <v>8248</v>
      </c>
      <c r="I2664">
        <v>1468565820</v>
      </c>
      <c r="J2664">
        <v>1465970108</v>
      </c>
      <c r="K2664" t="b">
        <v>0</v>
      </c>
      <c r="L2664">
        <v>0</v>
      </c>
      <c r="M2664" t="b">
        <v>0</v>
      </c>
      <c r="N2664" t="s">
        <v>8299</v>
      </c>
      <c r="O2664" t="s">
        <v>8317</v>
      </c>
      <c r="P2664" t="s">
        <v>8353</v>
      </c>
      <c r="Q2664">
        <f t="shared" si="247"/>
        <v>0</v>
      </c>
      <c r="R2664">
        <f t="shared" si="246"/>
        <v>0</v>
      </c>
      <c r="S2664" s="12">
        <f t="shared" si="248"/>
        <v>42536.246620370366</v>
      </c>
      <c r="T2664" s="12">
        <f t="shared" si="249"/>
        <v>42566.289583333331</v>
      </c>
      <c r="U2664">
        <f t="shared" si="250"/>
        <v>2016</v>
      </c>
      <c r="V2664" s="18">
        <f t="shared" si="251"/>
        <v>30.042962962962964</v>
      </c>
    </row>
    <row r="2665" spans="1:22" ht="60" x14ac:dyDescent="0.25">
      <c r="A2665">
        <v>2643</v>
      </c>
      <c r="B2665" s="3" t="s">
        <v>2643</v>
      </c>
      <c r="C2665" s="3" t="s">
        <v>6753</v>
      </c>
      <c r="D2665" s="6">
        <v>1000000</v>
      </c>
      <c r="E2665" s="8">
        <v>335597.31</v>
      </c>
      <c r="F2665" t="s">
        <v>8219</v>
      </c>
      <c r="G2665" t="s">
        <v>8223</v>
      </c>
      <c r="H2665" t="s">
        <v>8245</v>
      </c>
      <c r="I2665">
        <v>1482307140</v>
      </c>
      <c r="J2665">
        <v>1479218315</v>
      </c>
      <c r="K2665" t="b">
        <v>1</v>
      </c>
      <c r="L2665">
        <v>1501</v>
      </c>
      <c r="M2665" t="b">
        <v>0</v>
      </c>
      <c r="N2665" t="s">
        <v>8299</v>
      </c>
      <c r="O2665" t="s">
        <v>8317</v>
      </c>
      <c r="P2665" t="s">
        <v>8353</v>
      </c>
      <c r="Q2665">
        <f t="shared" si="247"/>
        <v>34</v>
      </c>
      <c r="R2665">
        <f t="shared" si="246"/>
        <v>223.58</v>
      </c>
      <c r="S2665" s="12">
        <f t="shared" si="248"/>
        <v>42689.582349537035</v>
      </c>
      <c r="T2665" s="12">
        <f t="shared" si="249"/>
        <v>42725.332638888889</v>
      </c>
      <c r="U2665">
        <f t="shared" si="250"/>
        <v>2016</v>
      </c>
      <c r="V2665" s="18">
        <f t="shared" si="251"/>
        <v>35.750289351851855</v>
      </c>
    </row>
    <row r="2666" spans="1:22" ht="45" x14ac:dyDescent="0.25">
      <c r="A2666">
        <v>2644</v>
      </c>
      <c r="B2666" s="3" t="s">
        <v>2644</v>
      </c>
      <c r="C2666" s="3" t="s">
        <v>6754</v>
      </c>
      <c r="D2666" s="6">
        <v>100000</v>
      </c>
      <c r="E2666" s="8">
        <v>2053</v>
      </c>
      <c r="F2666" t="s">
        <v>8219</v>
      </c>
      <c r="G2666" t="s">
        <v>8223</v>
      </c>
      <c r="H2666" t="s">
        <v>8245</v>
      </c>
      <c r="I2666">
        <v>1489172435</v>
      </c>
      <c r="J2666">
        <v>1486580435</v>
      </c>
      <c r="K2666" t="b">
        <v>1</v>
      </c>
      <c r="L2666">
        <v>52</v>
      </c>
      <c r="M2666" t="b">
        <v>0</v>
      </c>
      <c r="N2666" t="s">
        <v>8299</v>
      </c>
      <c r="O2666" t="s">
        <v>8317</v>
      </c>
      <c r="P2666" t="s">
        <v>8353</v>
      </c>
      <c r="Q2666">
        <f t="shared" si="247"/>
        <v>2</v>
      </c>
      <c r="R2666">
        <f t="shared" si="246"/>
        <v>39.479999999999997</v>
      </c>
      <c r="S2666" s="12">
        <f t="shared" si="248"/>
        <v>42774.792071759264</v>
      </c>
      <c r="T2666" s="12">
        <f t="shared" si="249"/>
        <v>42804.792071759264</v>
      </c>
      <c r="U2666">
        <f t="shared" si="250"/>
        <v>2017</v>
      </c>
      <c r="V2666" s="18">
        <f t="shared" si="251"/>
        <v>30</v>
      </c>
    </row>
    <row r="2667" spans="1:22" ht="60" x14ac:dyDescent="0.25">
      <c r="A2667">
        <v>2645</v>
      </c>
      <c r="B2667" s="3" t="s">
        <v>2645</v>
      </c>
      <c r="C2667" s="3" t="s">
        <v>6755</v>
      </c>
      <c r="D2667" s="6">
        <v>20000</v>
      </c>
      <c r="E2667" s="8">
        <v>2100</v>
      </c>
      <c r="F2667" t="s">
        <v>8219</v>
      </c>
      <c r="G2667" t="s">
        <v>8225</v>
      </c>
      <c r="H2667" t="s">
        <v>8247</v>
      </c>
      <c r="I2667">
        <v>1415481203</v>
      </c>
      <c r="J2667">
        <v>1412885603</v>
      </c>
      <c r="K2667" t="b">
        <v>1</v>
      </c>
      <c r="L2667">
        <v>23</v>
      </c>
      <c r="M2667" t="b">
        <v>0</v>
      </c>
      <c r="N2667" t="s">
        <v>8299</v>
      </c>
      <c r="O2667" t="s">
        <v>8317</v>
      </c>
      <c r="P2667" t="s">
        <v>8353</v>
      </c>
      <c r="Q2667">
        <f t="shared" si="247"/>
        <v>11</v>
      </c>
      <c r="R2667">
        <f t="shared" si="246"/>
        <v>91.3</v>
      </c>
      <c r="S2667" s="12">
        <f t="shared" si="248"/>
        <v>41921.842627314814</v>
      </c>
      <c r="T2667" s="12">
        <f t="shared" si="249"/>
        <v>41951.884293981479</v>
      </c>
      <c r="U2667">
        <f t="shared" si="250"/>
        <v>2014</v>
      </c>
      <c r="V2667" s="18">
        <f t="shared" si="251"/>
        <v>30.041666666666668</v>
      </c>
    </row>
    <row r="2668" spans="1:22" ht="45" x14ac:dyDescent="0.25">
      <c r="A2668">
        <v>2646</v>
      </c>
      <c r="B2668" s="3" t="s">
        <v>2646</v>
      </c>
      <c r="C2668" s="3" t="s">
        <v>6756</v>
      </c>
      <c r="D2668" s="6">
        <v>500000</v>
      </c>
      <c r="E2668" s="8">
        <v>42086.42</v>
      </c>
      <c r="F2668" t="s">
        <v>8219</v>
      </c>
      <c r="G2668" t="s">
        <v>8223</v>
      </c>
      <c r="H2668" t="s">
        <v>8245</v>
      </c>
      <c r="I2668">
        <v>1441783869</v>
      </c>
      <c r="J2668">
        <v>1439191869</v>
      </c>
      <c r="K2668" t="b">
        <v>1</v>
      </c>
      <c r="L2668">
        <v>535</v>
      </c>
      <c r="M2668" t="b">
        <v>0</v>
      </c>
      <c r="N2668" t="s">
        <v>8299</v>
      </c>
      <c r="O2668" t="s">
        <v>8317</v>
      </c>
      <c r="P2668" t="s">
        <v>8353</v>
      </c>
      <c r="Q2668">
        <f t="shared" si="247"/>
        <v>8</v>
      </c>
      <c r="R2668">
        <f t="shared" si="246"/>
        <v>78.67</v>
      </c>
      <c r="S2668" s="12">
        <f t="shared" si="248"/>
        <v>42226.313298611116</v>
      </c>
      <c r="T2668" s="12">
        <f t="shared" si="249"/>
        <v>42256.313298611116</v>
      </c>
      <c r="U2668">
        <f t="shared" si="250"/>
        <v>2015</v>
      </c>
      <c r="V2668" s="18">
        <f t="shared" si="251"/>
        <v>30</v>
      </c>
    </row>
    <row r="2669" spans="1:22" ht="60" x14ac:dyDescent="0.25">
      <c r="A2669">
        <v>2647</v>
      </c>
      <c r="B2669" s="3" t="s">
        <v>2647</v>
      </c>
      <c r="C2669" s="3" t="s">
        <v>6757</v>
      </c>
      <c r="D2669" s="6">
        <v>2500</v>
      </c>
      <c r="E2669" s="8">
        <v>36</v>
      </c>
      <c r="F2669" t="s">
        <v>8219</v>
      </c>
      <c r="G2669" t="s">
        <v>8228</v>
      </c>
      <c r="H2669" t="s">
        <v>8250</v>
      </c>
      <c r="I2669">
        <v>1439533019</v>
      </c>
      <c r="J2669">
        <v>1436941019</v>
      </c>
      <c r="K2669" t="b">
        <v>0</v>
      </c>
      <c r="L2669">
        <v>3</v>
      </c>
      <c r="M2669" t="b">
        <v>0</v>
      </c>
      <c r="N2669" t="s">
        <v>8299</v>
      </c>
      <c r="O2669" t="s">
        <v>8317</v>
      </c>
      <c r="P2669" t="s">
        <v>8353</v>
      </c>
      <c r="Q2669">
        <f t="shared" si="247"/>
        <v>1</v>
      </c>
      <c r="R2669">
        <f t="shared" si="246"/>
        <v>12</v>
      </c>
      <c r="S2669" s="12">
        <f t="shared" si="248"/>
        <v>42200.261793981481</v>
      </c>
      <c r="T2669" s="12">
        <f t="shared" si="249"/>
        <v>42230.261793981481</v>
      </c>
      <c r="U2669">
        <f t="shared" si="250"/>
        <v>2015</v>
      </c>
      <c r="V2669" s="18">
        <f t="shared" si="251"/>
        <v>30</v>
      </c>
    </row>
    <row r="2670" spans="1:22" ht="60" x14ac:dyDescent="0.25">
      <c r="A2670">
        <v>2648</v>
      </c>
      <c r="B2670" s="3" t="s">
        <v>2648</v>
      </c>
      <c r="C2670" s="3" t="s">
        <v>6758</v>
      </c>
      <c r="D2670" s="6">
        <v>12000</v>
      </c>
      <c r="E2670" s="8">
        <v>106</v>
      </c>
      <c r="F2670" t="s">
        <v>8219</v>
      </c>
      <c r="G2670" t="s">
        <v>8223</v>
      </c>
      <c r="H2670" t="s">
        <v>8245</v>
      </c>
      <c r="I2670">
        <v>1457543360</v>
      </c>
      <c r="J2670">
        <v>1454951360</v>
      </c>
      <c r="K2670" t="b">
        <v>0</v>
      </c>
      <c r="L2670">
        <v>6</v>
      </c>
      <c r="M2670" t="b">
        <v>0</v>
      </c>
      <c r="N2670" t="s">
        <v>8299</v>
      </c>
      <c r="O2670" t="s">
        <v>8317</v>
      </c>
      <c r="P2670" t="s">
        <v>8353</v>
      </c>
      <c r="Q2670">
        <f t="shared" si="247"/>
        <v>1</v>
      </c>
      <c r="R2670">
        <f t="shared" si="246"/>
        <v>17.670000000000002</v>
      </c>
      <c r="S2670" s="12">
        <f t="shared" si="248"/>
        <v>42408.714814814812</v>
      </c>
      <c r="T2670" s="12">
        <f t="shared" si="249"/>
        <v>42438.714814814812</v>
      </c>
      <c r="U2670">
        <f t="shared" si="250"/>
        <v>2016</v>
      </c>
      <c r="V2670" s="18">
        <f t="shared" si="251"/>
        <v>30</v>
      </c>
    </row>
    <row r="2671" spans="1:22" ht="30" x14ac:dyDescent="0.25">
      <c r="A2671">
        <v>2649</v>
      </c>
      <c r="B2671" s="3" t="s">
        <v>2649</v>
      </c>
      <c r="C2671" s="3" t="s">
        <v>6759</v>
      </c>
      <c r="D2671" s="6">
        <v>125000</v>
      </c>
      <c r="E2671" s="8">
        <v>124</v>
      </c>
      <c r="F2671" t="s">
        <v>8219</v>
      </c>
      <c r="G2671" t="s">
        <v>8223</v>
      </c>
      <c r="H2671" t="s">
        <v>8245</v>
      </c>
      <c r="I2671">
        <v>1454370941</v>
      </c>
      <c r="J2671">
        <v>1449186941</v>
      </c>
      <c r="K2671" t="b">
        <v>0</v>
      </c>
      <c r="L2671">
        <v>3</v>
      </c>
      <c r="M2671" t="b">
        <v>0</v>
      </c>
      <c r="N2671" t="s">
        <v>8299</v>
      </c>
      <c r="O2671" t="s">
        <v>8317</v>
      </c>
      <c r="P2671" t="s">
        <v>8353</v>
      </c>
      <c r="Q2671">
        <f t="shared" si="247"/>
        <v>0</v>
      </c>
      <c r="R2671">
        <f t="shared" si="246"/>
        <v>41.33</v>
      </c>
      <c r="S2671" s="12">
        <f t="shared" si="248"/>
        <v>42341.99700231482</v>
      </c>
      <c r="T2671" s="12">
        <f t="shared" si="249"/>
        <v>42401.99700231482</v>
      </c>
      <c r="U2671">
        <f t="shared" si="250"/>
        <v>2015</v>
      </c>
      <c r="V2671" s="18">
        <f t="shared" si="251"/>
        <v>60</v>
      </c>
    </row>
    <row r="2672" spans="1:22" ht="60" x14ac:dyDescent="0.25">
      <c r="A2672">
        <v>2650</v>
      </c>
      <c r="B2672" s="3" t="s">
        <v>2650</v>
      </c>
      <c r="C2672" s="3" t="s">
        <v>6760</v>
      </c>
      <c r="D2672" s="6">
        <v>60000</v>
      </c>
      <c r="E2672" s="8">
        <v>358</v>
      </c>
      <c r="F2672" t="s">
        <v>8219</v>
      </c>
      <c r="G2672" t="s">
        <v>8223</v>
      </c>
      <c r="H2672" t="s">
        <v>8245</v>
      </c>
      <c r="I2672">
        <v>1482332343</v>
      </c>
      <c r="J2672">
        <v>1479740343</v>
      </c>
      <c r="K2672" t="b">
        <v>0</v>
      </c>
      <c r="L2672">
        <v>5</v>
      </c>
      <c r="M2672" t="b">
        <v>0</v>
      </c>
      <c r="N2672" t="s">
        <v>8299</v>
      </c>
      <c r="O2672" t="s">
        <v>8317</v>
      </c>
      <c r="P2672" t="s">
        <v>8353</v>
      </c>
      <c r="Q2672">
        <f t="shared" si="247"/>
        <v>1</v>
      </c>
      <c r="R2672">
        <f t="shared" si="246"/>
        <v>71.599999999999994</v>
      </c>
      <c r="S2672" s="12">
        <f t="shared" si="248"/>
        <v>42695.624340277776</v>
      </c>
      <c r="T2672" s="12">
        <f t="shared" si="249"/>
        <v>42725.624340277776</v>
      </c>
      <c r="U2672">
        <f t="shared" si="250"/>
        <v>2016</v>
      </c>
      <c r="V2672" s="18">
        <f t="shared" si="251"/>
        <v>30</v>
      </c>
    </row>
    <row r="2673" spans="1:22" ht="60" x14ac:dyDescent="0.25">
      <c r="A2673">
        <v>2651</v>
      </c>
      <c r="B2673" s="3" t="s">
        <v>2651</v>
      </c>
      <c r="C2673" s="3" t="s">
        <v>6761</v>
      </c>
      <c r="D2673" s="6">
        <v>280000</v>
      </c>
      <c r="E2673" s="8">
        <v>5233</v>
      </c>
      <c r="F2673" t="s">
        <v>8219</v>
      </c>
      <c r="G2673" t="s">
        <v>8223</v>
      </c>
      <c r="H2673" t="s">
        <v>8245</v>
      </c>
      <c r="I2673">
        <v>1450380009</v>
      </c>
      <c r="J2673">
        <v>1447960809</v>
      </c>
      <c r="K2673" t="b">
        <v>0</v>
      </c>
      <c r="L2673">
        <v>17</v>
      </c>
      <c r="M2673" t="b">
        <v>0</v>
      </c>
      <c r="N2673" t="s">
        <v>8299</v>
      </c>
      <c r="O2673" t="s">
        <v>8317</v>
      </c>
      <c r="P2673" t="s">
        <v>8353</v>
      </c>
      <c r="Q2673">
        <f t="shared" si="247"/>
        <v>2</v>
      </c>
      <c r="R2673">
        <f t="shared" si="246"/>
        <v>307.82</v>
      </c>
      <c r="S2673" s="12">
        <f t="shared" si="248"/>
        <v>42327.805659722217</v>
      </c>
      <c r="T2673" s="12">
        <f t="shared" si="249"/>
        <v>42355.805659722217</v>
      </c>
      <c r="U2673">
        <f t="shared" si="250"/>
        <v>2015</v>
      </c>
      <c r="V2673" s="18">
        <f t="shared" si="251"/>
        <v>28</v>
      </c>
    </row>
    <row r="2674" spans="1:22" ht="60" x14ac:dyDescent="0.25">
      <c r="A2674">
        <v>2652</v>
      </c>
      <c r="B2674" s="3" t="s">
        <v>2652</v>
      </c>
      <c r="C2674" s="3" t="s">
        <v>6762</v>
      </c>
      <c r="D2674" s="6">
        <v>100000</v>
      </c>
      <c r="E2674" s="8">
        <v>885</v>
      </c>
      <c r="F2674" t="s">
        <v>8219</v>
      </c>
      <c r="G2674" t="s">
        <v>8225</v>
      </c>
      <c r="H2674" t="s">
        <v>8247</v>
      </c>
      <c r="I2674">
        <v>1418183325</v>
      </c>
      <c r="J2674">
        <v>1415591325</v>
      </c>
      <c r="K2674" t="b">
        <v>0</v>
      </c>
      <c r="L2674">
        <v>11</v>
      </c>
      <c r="M2674" t="b">
        <v>0</v>
      </c>
      <c r="N2674" t="s">
        <v>8299</v>
      </c>
      <c r="O2674" t="s">
        <v>8317</v>
      </c>
      <c r="P2674" t="s">
        <v>8353</v>
      </c>
      <c r="Q2674">
        <f t="shared" si="247"/>
        <v>1</v>
      </c>
      <c r="R2674">
        <f t="shared" si="246"/>
        <v>80.45</v>
      </c>
      <c r="S2674" s="12">
        <f t="shared" si="248"/>
        <v>41953.158854166672</v>
      </c>
      <c r="T2674" s="12">
        <f t="shared" si="249"/>
        <v>41983.158854166672</v>
      </c>
      <c r="U2674">
        <f t="shared" si="250"/>
        <v>2014</v>
      </c>
      <c r="V2674" s="18">
        <f t="shared" si="251"/>
        <v>30</v>
      </c>
    </row>
    <row r="2675" spans="1:22" ht="45" x14ac:dyDescent="0.25">
      <c r="A2675">
        <v>2653</v>
      </c>
      <c r="B2675" s="3" t="s">
        <v>2653</v>
      </c>
      <c r="C2675" s="3" t="s">
        <v>6763</v>
      </c>
      <c r="D2675" s="6">
        <v>51000</v>
      </c>
      <c r="E2675" s="8">
        <v>5876</v>
      </c>
      <c r="F2675" t="s">
        <v>8219</v>
      </c>
      <c r="G2675" t="s">
        <v>8223</v>
      </c>
      <c r="H2675" t="s">
        <v>8245</v>
      </c>
      <c r="I2675">
        <v>1402632000</v>
      </c>
      <c r="J2675">
        <v>1399909127</v>
      </c>
      <c r="K2675" t="b">
        <v>0</v>
      </c>
      <c r="L2675">
        <v>70</v>
      </c>
      <c r="M2675" t="b">
        <v>0</v>
      </c>
      <c r="N2675" t="s">
        <v>8299</v>
      </c>
      <c r="O2675" t="s">
        <v>8317</v>
      </c>
      <c r="P2675" t="s">
        <v>8353</v>
      </c>
      <c r="Q2675">
        <f t="shared" si="247"/>
        <v>12</v>
      </c>
      <c r="R2675">
        <f t="shared" si="246"/>
        <v>83.94</v>
      </c>
      <c r="S2675" s="12">
        <f t="shared" si="248"/>
        <v>41771.651932870373</v>
      </c>
      <c r="T2675" s="12">
        <f t="shared" si="249"/>
        <v>41803.166666666664</v>
      </c>
      <c r="U2675">
        <f t="shared" si="250"/>
        <v>2014</v>
      </c>
      <c r="V2675" s="18">
        <f t="shared" si="251"/>
        <v>31.514733796296298</v>
      </c>
    </row>
    <row r="2676" spans="1:22" ht="60" x14ac:dyDescent="0.25">
      <c r="A2676">
        <v>2654</v>
      </c>
      <c r="B2676" s="3" t="s">
        <v>2654</v>
      </c>
      <c r="C2676" s="3" t="s">
        <v>6764</v>
      </c>
      <c r="D2676" s="6">
        <v>100000</v>
      </c>
      <c r="E2676" s="8">
        <v>51</v>
      </c>
      <c r="F2676" t="s">
        <v>8219</v>
      </c>
      <c r="G2676" t="s">
        <v>8223</v>
      </c>
      <c r="H2676" t="s">
        <v>8245</v>
      </c>
      <c r="I2676">
        <v>1429622726</v>
      </c>
      <c r="J2676">
        <v>1424442326</v>
      </c>
      <c r="K2676" t="b">
        <v>0</v>
      </c>
      <c r="L2676">
        <v>6</v>
      </c>
      <c r="M2676" t="b">
        <v>0</v>
      </c>
      <c r="N2676" t="s">
        <v>8299</v>
      </c>
      <c r="O2676" t="s">
        <v>8317</v>
      </c>
      <c r="P2676" t="s">
        <v>8353</v>
      </c>
      <c r="Q2676">
        <f t="shared" si="247"/>
        <v>0</v>
      </c>
      <c r="R2676">
        <f t="shared" si="246"/>
        <v>8.5</v>
      </c>
      <c r="S2676" s="12">
        <f t="shared" si="248"/>
        <v>42055.600995370376</v>
      </c>
      <c r="T2676" s="12">
        <f t="shared" si="249"/>
        <v>42115.559328703705</v>
      </c>
      <c r="U2676">
        <f t="shared" si="250"/>
        <v>2015</v>
      </c>
      <c r="V2676" s="18">
        <f t="shared" si="251"/>
        <v>59.958333333333336</v>
      </c>
    </row>
    <row r="2677" spans="1:22" x14ac:dyDescent="0.25">
      <c r="A2677">
        <v>2655</v>
      </c>
      <c r="B2677" s="3" t="s">
        <v>2655</v>
      </c>
      <c r="C2677" s="3" t="s">
        <v>6765</v>
      </c>
      <c r="D2677" s="6">
        <v>15000</v>
      </c>
      <c r="E2677" s="8">
        <v>3155</v>
      </c>
      <c r="F2677" t="s">
        <v>8219</v>
      </c>
      <c r="G2677" t="s">
        <v>8223</v>
      </c>
      <c r="H2677" t="s">
        <v>8245</v>
      </c>
      <c r="I2677">
        <v>1455048000</v>
      </c>
      <c r="J2677">
        <v>1452631647</v>
      </c>
      <c r="K2677" t="b">
        <v>0</v>
      </c>
      <c r="L2677">
        <v>43</v>
      </c>
      <c r="M2677" t="b">
        <v>0</v>
      </c>
      <c r="N2677" t="s">
        <v>8299</v>
      </c>
      <c r="O2677" t="s">
        <v>8317</v>
      </c>
      <c r="P2677" t="s">
        <v>8353</v>
      </c>
      <c r="Q2677">
        <f t="shared" si="247"/>
        <v>21</v>
      </c>
      <c r="R2677">
        <f t="shared" si="246"/>
        <v>73.37</v>
      </c>
      <c r="S2677" s="12">
        <f t="shared" si="248"/>
        <v>42381.866284722222</v>
      </c>
      <c r="T2677" s="12">
        <f t="shared" si="249"/>
        <v>42409.833333333328</v>
      </c>
      <c r="U2677">
        <f t="shared" si="250"/>
        <v>2016</v>
      </c>
      <c r="V2677" s="18">
        <f t="shared" si="251"/>
        <v>27.967048611111114</v>
      </c>
    </row>
    <row r="2678" spans="1:22" ht="30" x14ac:dyDescent="0.25">
      <c r="A2678">
        <v>2656</v>
      </c>
      <c r="B2678" s="3" t="s">
        <v>2656</v>
      </c>
      <c r="C2678" s="3" t="s">
        <v>6766</v>
      </c>
      <c r="D2678" s="6">
        <v>150000</v>
      </c>
      <c r="E2678" s="8">
        <v>17155</v>
      </c>
      <c r="F2678" t="s">
        <v>8219</v>
      </c>
      <c r="G2678" t="s">
        <v>8223</v>
      </c>
      <c r="H2678" t="s">
        <v>8245</v>
      </c>
      <c r="I2678">
        <v>1489345200</v>
      </c>
      <c r="J2678">
        <v>1485966688</v>
      </c>
      <c r="K2678" t="b">
        <v>0</v>
      </c>
      <c r="L2678">
        <v>152</v>
      </c>
      <c r="M2678" t="b">
        <v>0</v>
      </c>
      <c r="N2678" t="s">
        <v>8299</v>
      </c>
      <c r="O2678" t="s">
        <v>8317</v>
      </c>
      <c r="P2678" t="s">
        <v>8353</v>
      </c>
      <c r="Q2678">
        <f t="shared" si="247"/>
        <v>11</v>
      </c>
      <c r="R2678">
        <f t="shared" si="246"/>
        <v>112.86</v>
      </c>
      <c r="S2678" s="12">
        <f t="shared" si="248"/>
        <v>42767.688518518517</v>
      </c>
      <c r="T2678" s="12">
        <f t="shared" si="249"/>
        <v>42806.791666666672</v>
      </c>
      <c r="U2678">
        <f t="shared" si="250"/>
        <v>2017</v>
      </c>
      <c r="V2678" s="18">
        <f t="shared" si="251"/>
        <v>39.103148148148144</v>
      </c>
    </row>
    <row r="2679" spans="1:22" ht="60" x14ac:dyDescent="0.25">
      <c r="A2679">
        <v>2657</v>
      </c>
      <c r="B2679" s="3" t="s">
        <v>2657</v>
      </c>
      <c r="C2679" s="3" t="s">
        <v>6767</v>
      </c>
      <c r="D2679" s="6">
        <v>30000</v>
      </c>
      <c r="E2679" s="8">
        <v>5621.38</v>
      </c>
      <c r="F2679" t="s">
        <v>8219</v>
      </c>
      <c r="G2679" t="s">
        <v>8223</v>
      </c>
      <c r="H2679" t="s">
        <v>8245</v>
      </c>
      <c r="I2679">
        <v>1470187800</v>
      </c>
      <c r="J2679">
        <v>1467325053</v>
      </c>
      <c r="K2679" t="b">
        <v>0</v>
      </c>
      <c r="L2679">
        <v>59</v>
      </c>
      <c r="M2679" t="b">
        <v>0</v>
      </c>
      <c r="N2679" t="s">
        <v>8299</v>
      </c>
      <c r="O2679" t="s">
        <v>8317</v>
      </c>
      <c r="P2679" t="s">
        <v>8353</v>
      </c>
      <c r="Q2679">
        <f t="shared" si="247"/>
        <v>19</v>
      </c>
      <c r="R2679">
        <f t="shared" si="246"/>
        <v>95.28</v>
      </c>
      <c r="S2679" s="12">
        <f t="shared" si="248"/>
        <v>42551.928854166668</v>
      </c>
      <c r="T2679" s="12">
        <f t="shared" si="249"/>
        <v>42585.0625</v>
      </c>
      <c r="U2679">
        <f t="shared" si="250"/>
        <v>2016</v>
      </c>
      <c r="V2679" s="18">
        <f t="shared" si="251"/>
        <v>33.133645833333333</v>
      </c>
    </row>
    <row r="2680" spans="1:22" ht="45" x14ac:dyDescent="0.25">
      <c r="A2680">
        <v>2658</v>
      </c>
      <c r="B2680" s="3" t="s">
        <v>2658</v>
      </c>
      <c r="C2680" s="3" t="s">
        <v>6768</v>
      </c>
      <c r="D2680" s="6">
        <v>98000</v>
      </c>
      <c r="E2680" s="8">
        <v>91</v>
      </c>
      <c r="F2680" t="s">
        <v>8219</v>
      </c>
      <c r="G2680" t="s">
        <v>8223</v>
      </c>
      <c r="H2680" t="s">
        <v>8245</v>
      </c>
      <c r="I2680">
        <v>1469913194</v>
      </c>
      <c r="J2680">
        <v>1467321194</v>
      </c>
      <c r="K2680" t="b">
        <v>0</v>
      </c>
      <c r="L2680">
        <v>4</v>
      </c>
      <c r="M2680" t="b">
        <v>0</v>
      </c>
      <c r="N2680" t="s">
        <v>8299</v>
      </c>
      <c r="O2680" t="s">
        <v>8317</v>
      </c>
      <c r="P2680" t="s">
        <v>8353</v>
      </c>
      <c r="Q2680">
        <f t="shared" si="247"/>
        <v>0</v>
      </c>
      <c r="R2680">
        <f t="shared" si="246"/>
        <v>22.75</v>
      </c>
      <c r="S2680" s="12">
        <f t="shared" si="248"/>
        <v>42551.884189814817</v>
      </c>
      <c r="T2680" s="12">
        <f t="shared" si="249"/>
        <v>42581.884189814817</v>
      </c>
      <c r="U2680">
        <f t="shared" si="250"/>
        <v>2016</v>
      </c>
      <c r="V2680" s="18">
        <f t="shared" si="251"/>
        <v>30</v>
      </c>
    </row>
    <row r="2681" spans="1:22" x14ac:dyDescent="0.25">
      <c r="A2681">
        <v>2659</v>
      </c>
      <c r="B2681" s="3" t="s">
        <v>2659</v>
      </c>
      <c r="C2681" s="3" t="s">
        <v>6769</v>
      </c>
      <c r="D2681" s="6">
        <v>49000</v>
      </c>
      <c r="E2681" s="8">
        <v>1333</v>
      </c>
      <c r="F2681" t="s">
        <v>8219</v>
      </c>
      <c r="G2681" t="s">
        <v>8223</v>
      </c>
      <c r="H2681" t="s">
        <v>8245</v>
      </c>
      <c r="I2681">
        <v>1429321210</v>
      </c>
      <c r="J2681">
        <v>1426729210</v>
      </c>
      <c r="K2681" t="b">
        <v>0</v>
      </c>
      <c r="L2681">
        <v>10</v>
      </c>
      <c r="M2681" t="b">
        <v>0</v>
      </c>
      <c r="N2681" t="s">
        <v>8299</v>
      </c>
      <c r="O2681" t="s">
        <v>8317</v>
      </c>
      <c r="P2681" t="s">
        <v>8353</v>
      </c>
      <c r="Q2681">
        <f t="shared" si="247"/>
        <v>3</v>
      </c>
      <c r="R2681">
        <f t="shared" si="246"/>
        <v>133.30000000000001</v>
      </c>
      <c r="S2681" s="12">
        <f t="shared" si="248"/>
        <v>42082.069560185191</v>
      </c>
      <c r="T2681" s="12">
        <f t="shared" si="249"/>
        <v>42112.069560185191</v>
      </c>
      <c r="U2681">
        <f t="shared" si="250"/>
        <v>2015</v>
      </c>
      <c r="V2681" s="18">
        <f t="shared" si="251"/>
        <v>30</v>
      </c>
    </row>
    <row r="2682" spans="1:22" ht="60" x14ac:dyDescent="0.25">
      <c r="A2682">
        <v>2660</v>
      </c>
      <c r="B2682" s="3" t="s">
        <v>2660</v>
      </c>
      <c r="C2682" s="3" t="s">
        <v>6770</v>
      </c>
      <c r="D2682" s="6">
        <v>20000</v>
      </c>
      <c r="E2682" s="8">
        <v>19</v>
      </c>
      <c r="F2682" t="s">
        <v>8219</v>
      </c>
      <c r="G2682" t="s">
        <v>8223</v>
      </c>
      <c r="H2682" t="s">
        <v>8245</v>
      </c>
      <c r="I2682">
        <v>1448388418</v>
      </c>
      <c r="J2682">
        <v>1443200818</v>
      </c>
      <c r="K2682" t="b">
        <v>0</v>
      </c>
      <c r="L2682">
        <v>5</v>
      </c>
      <c r="M2682" t="b">
        <v>0</v>
      </c>
      <c r="N2682" t="s">
        <v>8299</v>
      </c>
      <c r="O2682" t="s">
        <v>8317</v>
      </c>
      <c r="P2682" t="s">
        <v>8353</v>
      </c>
      <c r="Q2682">
        <f t="shared" si="247"/>
        <v>0</v>
      </c>
      <c r="R2682">
        <f t="shared" si="246"/>
        <v>3.8</v>
      </c>
      <c r="S2682" s="12">
        <f t="shared" si="248"/>
        <v>42272.713171296295</v>
      </c>
      <c r="T2682" s="12">
        <f t="shared" si="249"/>
        <v>42332.754837962959</v>
      </c>
      <c r="U2682">
        <f t="shared" si="250"/>
        <v>2015</v>
      </c>
      <c r="V2682" s="18">
        <f t="shared" si="251"/>
        <v>60.041666666666664</v>
      </c>
    </row>
    <row r="2683" spans="1:22" ht="45" x14ac:dyDescent="0.25">
      <c r="A2683">
        <v>2661</v>
      </c>
      <c r="B2683" s="3" t="s">
        <v>2661</v>
      </c>
      <c r="C2683" s="3" t="s">
        <v>6771</v>
      </c>
      <c r="D2683" s="6">
        <v>5000</v>
      </c>
      <c r="E2683" s="8">
        <v>5145</v>
      </c>
      <c r="F2683" t="s">
        <v>8218</v>
      </c>
      <c r="G2683" t="s">
        <v>8223</v>
      </c>
      <c r="H2683" t="s">
        <v>8245</v>
      </c>
      <c r="I2683">
        <v>1382742010</v>
      </c>
      <c r="J2683">
        <v>1380150010</v>
      </c>
      <c r="K2683" t="b">
        <v>0</v>
      </c>
      <c r="L2683">
        <v>60</v>
      </c>
      <c r="M2683" t="b">
        <v>1</v>
      </c>
      <c r="N2683" t="s">
        <v>8300</v>
      </c>
      <c r="O2683" t="s">
        <v>8317</v>
      </c>
      <c r="P2683" t="s">
        <v>8354</v>
      </c>
      <c r="Q2683">
        <f t="shared" si="247"/>
        <v>103</v>
      </c>
      <c r="R2683">
        <f t="shared" si="246"/>
        <v>85.75</v>
      </c>
      <c r="S2683" s="12">
        <f t="shared" si="248"/>
        <v>41542.958449074074</v>
      </c>
      <c r="T2683" s="12">
        <f t="shared" si="249"/>
        <v>41572.958449074074</v>
      </c>
      <c r="U2683">
        <f t="shared" si="250"/>
        <v>2013</v>
      </c>
      <c r="V2683" s="18">
        <f t="shared" si="251"/>
        <v>30</v>
      </c>
    </row>
    <row r="2684" spans="1:22" ht="45" x14ac:dyDescent="0.25">
      <c r="A2684">
        <v>2662</v>
      </c>
      <c r="B2684" s="3" t="s">
        <v>2662</v>
      </c>
      <c r="C2684" s="3" t="s">
        <v>6772</v>
      </c>
      <c r="D2684" s="6">
        <v>20000</v>
      </c>
      <c r="E2684" s="8">
        <v>21360</v>
      </c>
      <c r="F2684" t="s">
        <v>8218</v>
      </c>
      <c r="G2684" t="s">
        <v>8223</v>
      </c>
      <c r="H2684" t="s">
        <v>8245</v>
      </c>
      <c r="I2684">
        <v>1440179713</v>
      </c>
      <c r="J2684">
        <v>1437587713</v>
      </c>
      <c r="K2684" t="b">
        <v>0</v>
      </c>
      <c r="L2684">
        <v>80</v>
      </c>
      <c r="M2684" t="b">
        <v>1</v>
      </c>
      <c r="N2684" t="s">
        <v>8300</v>
      </c>
      <c r="O2684" t="s">
        <v>8317</v>
      </c>
      <c r="P2684" t="s">
        <v>8354</v>
      </c>
      <c r="Q2684">
        <f t="shared" si="247"/>
        <v>107</v>
      </c>
      <c r="R2684">
        <f t="shared" si="246"/>
        <v>267</v>
      </c>
      <c r="S2684" s="12">
        <f t="shared" si="248"/>
        <v>42207.746678240743</v>
      </c>
      <c r="T2684" s="12">
        <f t="shared" si="249"/>
        <v>42237.746678240743</v>
      </c>
      <c r="U2684">
        <f t="shared" si="250"/>
        <v>2015</v>
      </c>
      <c r="V2684" s="18">
        <f t="shared" si="251"/>
        <v>30</v>
      </c>
    </row>
    <row r="2685" spans="1:22" ht="60" x14ac:dyDescent="0.25">
      <c r="A2685">
        <v>2663</v>
      </c>
      <c r="B2685" s="3" t="s">
        <v>2663</v>
      </c>
      <c r="C2685" s="3" t="s">
        <v>6773</v>
      </c>
      <c r="D2685" s="6">
        <v>20000</v>
      </c>
      <c r="E2685" s="8">
        <v>20919.25</v>
      </c>
      <c r="F2685" t="s">
        <v>8218</v>
      </c>
      <c r="G2685" t="s">
        <v>8228</v>
      </c>
      <c r="H2685" t="s">
        <v>8250</v>
      </c>
      <c r="I2685">
        <v>1441378800</v>
      </c>
      <c r="J2685">
        <v>1438873007</v>
      </c>
      <c r="K2685" t="b">
        <v>0</v>
      </c>
      <c r="L2685">
        <v>56</v>
      </c>
      <c r="M2685" t="b">
        <v>1</v>
      </c>
      <c r="N2685" t="s">
        <v>8300</v>
      </c>
      <c r="O2685" t="s">
        <v>8317</v>
      </c>
      <c r="P2685" t="s">
        <v>8354</v>
      </c>
      <c r="Q2685">
        <f t="shared" si="247"/>
        <v>105</v>
      </c>
      <c r="R2685">
        <f t="shared" si="246"/>
        <v>373.56</v>
      </c>
      <c r="S2685" s="12">
        <f t="shared" si="248"/>
        <v>42222.622766203705</v>
      </c>
      <c r="T2685" s="12">
        <f t="shared" si="249"/>
        <v>42251.625</v>
      </c>
      <c r="U2685">
        <f t="shared" si="250"/>
        <v>2015</v>
      </c>
      <c r="V2685" s="18">
        <f t="shared" si="251"/>
        <v>29.002233796296295</v>
      </c>
    </row>
    <row r="2686" spans="1:22" ht="60" x14ac:dyDescent="0.25">
      <c r="A2686">
        <v>2664</v>
      </c>
      <c r="B2686" s="3" t="s">
        <v>2664</v>
      </c>
      <c r="C2686" s="3" t="s">
        <v>6774</v>
      </c>
      <c r="D2686" s="6">
        <v>17500</v>
      </c>
      <c r="E2686" s="8">
        <v>18100</v>
      </c>
      <c r="F2686" t="s">
        <v>8218</v>
      </c>
      <c r="G2686" t="s">
        <v>8223</v>
      </c>
      <c r="H2686" t="s">
        <v>8245</v>
      </c>
      <c r="I2686">
        <v>1449644340</v>
      </c>
      <c r="J2686">
        <v>1446683797</v>
      </c>
      <c r="K2686" t="b">
        <v>0</v>
      </c>
      <c r="L2686">
        <v>104</v>
      </c>
      <c r="M2686" t="b">
        <v>1</v>
      </c>
      <c r="N2686" t="s">
        <v>8300</v>
      </c>
      <c r="O2686" t="s">
        <v>8317</v>
      </c>
      <c r="P2686" t="s">
        <v>8354</v>
      </c>
      <c r="Q2686">
        <f t="shared" si="247"/>
        <v>103</v>
      </c>
      <c r="R2686">
        <f t="shared" si="246"/>
        <v>174.04</v>
      </c>
      <c r="S2686" s="12">
        <f t="shared" si="248"/>
        <v>42313.02542824074</v>
      </c>
      <c r="T2686" s="12">
        <f t="shared" si="249"/>
        <v>42347.290972222225</v>
      </c>
      <c r="U2686">
        <f t="shared" si="250"/>
        <v>2015</v>
      </c>
      <c r="V2686" s="18">
        <f t="shared" si="251"/>
        <v>34.265543981481478</v>
      </c>
    </row>
    <row r="2687" spans="1:22" ht="60" x14ac:dyDescent="0.25">
      <c r="A2687">
        <v>2665</v>
      </c>
      <c r="B2687" s="3" t="s">
        <v>2665</v>
      </c>
      <c r="C2687" s="3" t="s">
        <v>6775</v>
      </c>
      <c r="D2687" s="6">
        <v>3500</v>
      </c>
      <c r="E2687" s="8">
        <v>4310</v>
      </c>
      <c r="F2687" t="s">
        <v>8218</v>
      </c>
      <c r="G2687" t="s">
        <v>8223</v>
      </c>
      <c r="H2687" t="s">
        <v>8245</v>
      </c>
      <c r="I2687">
        <v>1430774974</v>
      </c>
      <c r="J2687">
        <v>1426886974</v>
      </c>
      <c r="K2687" t="b">
        <v>0</v>
      </c>
      <c r="L2687">
        <v>46</v>
      </c>
      <c r="M2687" t="b">
        <v>1</v>
      </c>
      <c r="N2687" t="s">
        <v>8300</v>
      </c>
      <c r="O2687" t="s">
        <v>8317</v>
      </c>
      <c r="P2687" t="s">
        <v>8354</v>
      </c>
      <c r="Q2687">
        <f t="shared" si="247"/>
        <v>123</v>
      </c>
      <c r="R2687">
        <f t="shared" si="246"/>
        <v>93.7</v>
      </c>
      <c r="S2687" s="12">
        <f t="shared" si="248"/>
        <v>42083.895532407405</v>
      </c>
      <c r="T2687" s="12">
        <f t="shared" si="249"/>
        <v>42128.895532407405</v>
      </c>
      <c r="U2687">
        <f t="shared" si="250"/>
        <v>2015</v>
      </c>
      <c r="V2687" s="18">
        <f t="shared" si="251"/>
        <v>45</v>
      </c>
    </row>
    <row r="2688" spans="1:22" ht="60" x14ac:dyDescent="0.25">
      <c r="A2688">
        <v>2666</v>
      </c>
      <c r="B2688" s="3" t="s">
        <v>2666</v>
      </c>
      <c r="C2688" s="3" t="s">
        <v>6776</v>
      </c>
      <c r="D2688" s="6">
        <v>10000</v>
      </c>
      <c r="E2688" s="8">
        <v>15929.51</v>
      </c>
      <c r="F2688" t="s">
        <v>8218</v>
      </c>
      <c r="G2688" t="s">
        <v>8223</v>
      </c>
      <c r="H2688" t="s">
        <v>8245</v>
      </c>
      <c r="I2688">
        <v>1443214800</v>
      </c>
      <c r="J2688">
        <v>1440008439</v>
      </c>
      <c r="K2688" t="b">
        <v>0</v>
      </c>
      <c r="L2688">
        <v>206</v>
      </c>
      <c r="M2688" t="b">
        <v>1</v>
      </c>
      <c r="N2688" t="s">
        <v>8300</v>
      </c>
      <c r="O2688" t="s">
        <v>8317</v>
      </c>
      <c r="P2688" t="s">
        <v>8354</v>
      </c>
      <c r="Q2688">
        <f t="shared" si="247"/>
        <v>159</v>
      </c>
      <c r="R2688">
        <f t="shared" si="246"/>
        <v>77.33</v>
      </c>
      <c r="S2688" s="12">
        <f t="shared" si="248"/>
        <v>42235.764340277776</v>
      </c>
      <c r="T2688" s="12">
        <f t="shared" si="249"/>
        <v>42272.875</v>
      </c>
      <c r="U2688">
        <f t="shared" si="250"/>
        <v>2015</v>
      </c>
      <c r="V2688" s="18">
        <f t="shared" si="251"/>
        <v>37.110659722222223</v>
      </c>
    </row>
    <row r="2689" spans="1:22" ht="60" x14ac:dyDescent="0.25">
      <c r="A2689">
        <v>2667</v>
      </c>
      <c r="B2689" s="3" t="s">
        <v>2667</v>
      </c>
      <c r="C2689" s="3" t="s">
        <v>6777</v>
      </c>
      <c r="D2689" s="6">
        <v>1500</v>
      </c>
      <c r="E2689" s="8">
        <v>1660</v>
      </c>
      <c r="F2689" t="s">
        <v>8218</v>
      </c>
      <c r="G2689" t="s">
        <v>8223</v>
      </c>
      <c r="H2689" t="s">
        <v>8245</v>
      </c>
      <c r="I2689">
        <v>1455142416</v>
      </c>
      <c r="J2689">
        <v>1452550416</v>
      </c>
      <c r="K2689" t="b">
        <v>0</v>
      </c>
      <c r="L2689">
        <v>18</v>
      </c>
      <c r="M2689" t="b">
        <v>1</v>
      </c>
      <c r="N2689" t="s">
        <v>8300</v>
      </c>
      <c r="O2689" t="s">
        <v>8317</v>
      </c>
      <c r="P2689" t="s">
        <v>8354</v>
      </c>
      <c r="Q2689">
        <f t="shared" si="247"/>
        <v>111</v>
      </c>
      <c r="R2689">
        <f t="shared" si="246"/>
        <v>92.22</v>
      </c>
      <c r="S2689" s="12">
        <f t="shared" si="248"/>
        <v>42380.926111111112</v>
      </c>
      <c r="T2689" s="12">
        <f t="shared" si="249"/>
        <v>42410.926111111112</v>
      </c>
      <c r="U2689">
        <f t="shared" si="250"/>
        <v>2016</v>
      </c>
      <c r="V2689" s="18">
        <f t="shared" si="251"/>
        <v>30</v>
      </c>
    </row>
    <row r="2690" spans="1:22" ht="30" x14ac:dyDescent="0.25">
      <c r="A2690">
        <v>2668</v>
      </c>
      <c r="B2690" s="3" t="s">
        <v>2668</v>
      </c>
      <c r="C2690" s="3" t="s">
        <v>6778</v>
      </c>
      <c r="D2690" s="6">
        <v>1000</v>
      </c>
      <c r="E2690" s="8">
        <v>1707</v>
      </c>
      <c r="F2690" t="s">
        <v>8218</v>
      </c>
      <c r="G2690" t="s">
        <v>8228</v>
      </c>
      <c r="H2690" t="s">
        <v>8250</v>
      </c>
      <c r="I2690">
        <v>1447079520</v>
      </c>
      <c r="J2690">
        <v>1443449265</v>
      </c>
      <c r="K2690" t="b">
        <v>0</v>
      </c>
      <c r="L2690">
        <v>28</v>
      </c>
      <c r="M2690" t="b">
        <v>1</v>
      </c>
      <c r="N2690" t="s">
        <v>8300</v>
      </c>
      <c r="O2690" t="s">
        <v>8317</v>
      </c>
      <c r="P2690" t="s">
        <v>8354</v>
      </c>
      <c r="Q2690">
        <f t="shared" si="247"/>
        <v>171</v>
      </c>
      <c r="R2690">
        <f t="shared" ref="R2690:R2753" si="252">IFERROR(ROUND(E2690/L2690,2),0)</f>
        <v>60.96</v>
      </c>
      <c r="S2690" s="12">
        <f t="shared" si="248"/>
        <v>42275.588715277772</v>
      </c>
      <c r="T2690" s="12">
        <f t="shared" si="249"/>
        <v>42317.60555555555</v>
      </c>
      <c r="U2690">
        <f t="shared" si="250"/>
        <v>2015</v>
      </c>
      <c r="V2690" s="18">
        <f t="shared" si="251"/>
        <v>42.016840277777781</v>
      </c>
    </row>
    <row r="2691" spans="1:22" ht="60" x14ac:dyDescent="0.25">
      <c r="A2691">
        <v>2669</v>
      </c>
      <c r="B2691" s="3" t="s">
        <v>2669</v>
      </c>
      <c r="C2691" s="3" t="s">
        <v>6779</v>
      </c>
      <c r="D2691" s="6">
        <v>800</v>
      </c>
      <c r="E2691" s="8">
        <v>1001</v>
      </c>
      <c r="F2691" t="s">
        <v>8218</v>
      </c>
      <c r="G2691" t="s">
        <v>8223</v>
      </c>
      <c r="H2691" t="s">
        <v>8245</v>
      </c>
      <c r="I2691">
        <v>1452387096</v>
      </c>
      <c r="J2691">
        <v>1447203096</v>
      </c>
      <c r="K2691" t="b">
        <v>0</v>
      </c>
      <c r="L2691">
        <v>11</v>
      </c>
      <c r="M2691" t="b">
        <v>1</v>
      </c>
      <c r="N2691" t="s">
        <v>8300</v>
      </c>
      <c r="O2691" t="s">
        <v>8317</v>
      </c>
      <c r="P2691" t="s">
        <v>8354</v>
      </c>
      <c r="Q2691">
        <f t="shared" ref="Q2691:Q2754" si="253">ROUND(E2691/D2691*100,0)</f>
        <v>125</v>
      </c>
      <c r="R2691">
        <f t="shared" si="252"/>
        <v>91</v>
      </c>
      <c r="S2691" s="12">
        <f t="shared" ref="S2691:S2754" si="254">(((J2691/60)/60)/24)+DATE(1970,1,1)</f>
        <v>42319.035833333335</v>
      </c>
      <c r="T2691" s="12">
        <f t="shared" ref="T2691:T2754" si="255">(((I2691/60)/60)/24)+DATE(1970,1,1)</f>
        <v>42379.035833333335</v>
      </c>
      <c r="U2691">
        <f t="shared" ref="U2691:U2754" si="256">YEAR(S2691)</f>
        <v>2015</v>
      </c>
      <c r="V2691" s="18">
        <f t="shared" ref="V2691:V2754" si="257">(I2691-J2691)/60/60/24</f>
        <v>60</v>
      </c>
    </row>
    <row r="2692" spans="1:22" ht="60" x14ac:dyDescent="0.25">
      <c r="A2692">
        <v>2670</v>
      </c>
      <c r="B2692" s="3" t="s">
        <v>2670</v>
      </c>
      <c r="C2692" s="3" t="s">
        <v>6780</v>
      </c>
      <c r="D2692" s="6">
        <v>38888</v>
      </c>
      <c r="E2692" s="8">
        <v>2495</v>
      </c>
      <c r="F2692" t="s">
        <v>8220</v>
      </c>
      <c r="G2692" t="s">
        <v>8225</v>
      </c>
      <c r="H2692" t="s">
        <v>8247</v>
      </c>
      <c r="I2692">
        <v>1406593780</v>
      </c>
      <c r="J2692">
        <v>1404174580</v>
      </c>
      <c r="K2692" t="b">
        <v>1</v>
      </c>
      <c r="L2692">
        <v>60</v>
      </c>
      <c r="M2692" t="b">
        <v>0</v>
      </c>
      <c r="N2692" t="s">
        <v>8300</v>
      </c>
      <c r="O2692" t="s">
        <v>8317</v>
      </c>
      <c r="P2692" t="s">
        <v>8354</v>
      </c>
      <c r="Q2692">
        <f t="shared" si="253"/>
        <v>6</v>
      </c>
      <c r="R2692">
        <f t="shared" si="252"/>
        <v>41.58</v>
      </c>
      <c r="S2692" s="12">
        <f t="shared" si="254"/>
        <v>41821.020601851851</v>
      </c>
      <c r="T2692" s="12">
        <f t="shared" si="255"/>
        <v>41849.020601851851</v>
      </c>
      <c r="U2692">
        <f t="shared" si="256"/>
        <v>2014</v>
      </c>
      <c r="V2692" s="18">
        <f t="shared" si="257"/>
        <v>28</v>
      </c>
    </row>
    <row r="2693" spans="1:22" ht="45" x14ac:dyDescent="0.25">
      <c r="A2693">
        <v>2671</v>
      </c>
      <c r="B2693" s="3" t="s">
        <v>2671</v>
      </c>
      <c r="C2693" s="3" t="s">
        <v>6781</v>
      </c>
      <c r="D2693" s="6">
        <v>25000</v>
      </c>
      <c r="E2693" s="8">
        <v>2836</v>
      </c>
      <c r="F2693" t="s">
        <v>8220</v>
      </c>
      <c r="G2693" t="s">
        <v>8223</v>
      </c>
      <c r="H2693" t="s">
        <v>8245</v>
      </c>
      <c r="I2693">
        <v>1419017880</v>
      </c>
      <c r="J2693">
        <v>1416419916</v>
      </c>
      <c r="K2693" t="b">
        <v>1</v>
      </c>
      <c r="L2693">
        <v>84</v>
      </c>
      <c r="M2693" t="b">
        <v>0</v>
      </c>
      <c r="N2693" t="s">
        <v>8300</v>
      </c>
      <c r="O2693" t="s">
        <v>8317</v>
      </c>
      <c r="P2693" t="s">
        <v>8354</v>
      </c>
      <c r="Q2693">
        <f t="shared" si="253"/>
        <v>11</v>
      </c>
      <c r="R2693">
        <f t="shared" si="252"/>
        <v>33.76</v>
      </c>
      <c r="S2693" s="12">
        <f t="shared" si="254"/>
        <v>41962.749027777783</v>
      </c>
      <c r="T2693" s="12">
        <f t="shared" si="255"/>
        <v>41992.818055555559</v>
      </c>
      <c r="U2693">
        <f t="shared" si="256"/>
        <v>2014</v>
      </c>
      <c r="V2693" s="18">
        <f t="shared" si="257"/>
        <v>30.069027777777777</v>
      </c>
    </row>
    <row r="2694" spans="1:22" ht="60" x14ac:dyDescent="0.25">
      <c r="A2694">
        <v>2672</v>
      </c>
      <c r="B2694" s="3" t="s">
        <v>2672</v>
      </c>
      <c r="C2694" s="3" t="s">
        <v>6782</v>
      </c>
      <c r="D2694" s="6">
        <v>10000</v>
      </c>
      <c r="E2694" s="8">
        <v>3319</v>
      </c>
      <c r="F2694" t="s">
        <v>8220</v>
      </c>
      <c r="G2694" t="s">
        <v>8223</v>
      </c>
      <c r="H2694" t="s">
        <v>8245</v>
      </c>
      <c r="I2694">
        <v>1451282400</v>
      </c>
      <c r="J2694">
        <v>1449436390</v>
      </c>
      <c r="K2694" t="b">
        <v>1</v>
      </c>
      <c r="L2694">
        <v>47</v>
      </c>
      <c r="M2694" t="b">
        <v>0</v>
      </c>
      <c r="N2694" t="s">
        <v>8300</v>
      </c>
      <c r="O2694" t="s">
        <v>8317</v>
      </c>
      <c r="P2694" t="s">
        <v>8354</v>
      </c>
      <c r="Q2694">
        <f t="shared" si="253"/>
        <v>33</v>
      </c>
      <c r="R2694">
        <f t="shared" si="252"/>
        <v>70.62</v>
      </c>
      <c r="S2694" s="12">
        <f t="shared" si="254"/>
        <v>42344.884143518517</v>
      </c>
      <c r="T2694" s="12">
        <f t="shared" si="255"/>
        <v>42366.25</v>
      </c>
      <c r="U2694">
        <f t="shared" si="256"/>
        <v>2015</v>
      </c>
      <c r="V2694" s="18">
        <f t="shared" si="257"/>
        <v>21.365856481481483</v>
      </c>
    </row>
    <row r="2695" spans="1:22" ht="60" x14ac:dyDescent="0.25">
      <c r="A2695">
        <v>2673</v>
      </c>
      <c r="B2695" s="3" t="s">
        <v>2673</v>
      </c>
      <c r="C2695" s="3" t="s">
        <v>6783</v>
      </c>
      <c r="D2695" s="6">
        <v>40000</v>
      </c>
      <c r="E2695" s="8">
        <v>11032</v>
      </c>
      <c r="F2695" t="s">
        <v>8220</v>
      </c>
      <c r="G2695" t="s">
        <v>8223</v>
      </c>
      <c r="H2695" t="s">
        <v>8245</v>
      </c>
      <c r="I2695">
        <v>1414622700</v>
      </c>
      <c r="J2695">
        <v>1412081999</v>
      </c>
      <c r="K2695" t="b">
        <v>1</v>
      </c>
      <c r="L2695">
        <v>66</v>
      </c>
      <c r="M2695" t="b">
        <v>0</v>
      </c>
      <c r="N2695" t="s">
        <v>8300</v>
      </c>
      <c r="O2695" t="s">
        <v>8317</v>
      </c>
      <c r="P2695" t="s">
        <v>8354</v>
      </c>
      <c r="Q2695">
        <f t="shared" si="253"/>
        <v>28</v>
      </c>
      <c r="R2695">
        <f t="shared" si="252"/>
        <v>167.15</v>
      </c>
      <c r="S2695" s="12">
        <f t="shared" si="254"/>
        <v>41912.541655092595</v>
      </c>
      <c r="T2695" s="12">
        <f t="shared" si="255"/>
        <v>41941.947916666664</v>
      </c>
      <c r="U2695">
        <f t="shared" si="256"/>
        <v>2014</v>
      </c>
      <c r="V2695" s="18">
        <f t="shared" si="257"/>
        <v>29.406261574074076</v>
      </c>
    </row>
    <row r="2696" spans="1:22" ht="60" x14ac:dyDescent="0.25">
      <c r="A2696">
        <v>2674</v>
      </c>
      <c r="B2696" s="3" t="s">
        <v>2674</v>
      </c>
      <c r="C2696" s="3" t="s">
        <v>6784</v>
      </c>
      <c r="D2696" s="6">
        <v>35000</v>
      </c>
      <c r="E2696" s="8">
        <v>21994</v>
      </c>
      <c r="F2696" t="s">
        <v>8220</v>
      </c>
      <c r="G2696" t="s">
        <v>8223</v>
      </c>
      <c r="H2696" t="s">
        <v>8245</v>
      </c>
      <c r="I2696">
        <v>1467694740</v>
      </c>
      <c r="J2696">
        <v>1465398670</v>
      </c>
      <c r="K2696" t="b">
        <v>1</v>
      </c>
      <c r="L2696">
        <v>171</v>
      </c>
      <c r="M2696" t="b">
        <v>0</v>
      </c>
      <c r="N2696" t="s">
        <v>8300</v>
      </c>
      <c r="O2696" t="s">
        <v>8317</v>
      </c>
      <c r="P2696" t="s">
        <v>8354</v>
      </c>
      <c r="Q2696">
        <f t="shared" si="253"/>
        <v>63</v>
      </c>
      <c r="R2696">
        <f t="shared" si="252"/>
        <v>128.62</v>
      </c>
      <c r="S2696" s="12">
        <f t="shared" si="254"/>
        <v>42529.632754629631</v>
      </c>
      <c r="T2696" s="12">
        <f t="shared" si="255"/>
        <v>42556.207638888889</v>
      </c>
      <c r="U2696">
        <f t="shared" si="256"/>
        <v>2016</v>
      </c>
      <c r="V2696" s="18">
        <f t="shared" si="257"/>
        <v>26.57488425925926</v>
      </c>
    </row>
    <row r="2697" spans="1:22" ht="60" x14ac:dyDescent="0.25">
      <c r="A2697">
        <v>2675</v>
      </c>
      <c r="B2697" s="3" t="s">
        <v>2675</v>
      </c>
      <c r="C2697" s="3" t="s">
        <v>6785</v>
      </c>
      <c r="D2697" s="6">
        <v>25000</v>
      </c>
      <c r="E2697" s="8">
        <v>1897</v>
      </c>
      <c r="F2697" t="s">
        <v>8220</v>
      </c>
      <c r="G2697" t="s">
        <v>8223</v>
      </c>
      <c r="H2697" t="s">
        <v>8245</v>
      </c>
      <c r="I2697">
        <v>1415655289</v>
      </c>
      <c r="J2697">
        <v>1413059689</v>
      </c>
      <c r="K2697" t="b">
        <v>1</v>
      </c>
      <c r="L2697">
        <v>29</v>
      </c>
      <c r="M2697" t="b">
        <v>0</v>
      </c>
      <c r="N2697" t="s">
        <v>8300</v>
      </c>
      <c r="O2697" t="s">
        <v>8317</v>
      </c>
      <c r="P2697" t="s">
        <v>8354</v>
      </c>
      <c r="Q2697">
        <f t="shared" si="253"/>
        <v>8</v>
      </c>
      <c r="R2697">
        <f t="shared" si="252"/>
        <v>65.41</v>
      </c>
      <c r="S2697" s="12">
        <f t="shared" si="254"/>
        <v>41923.857511574075</v>
      </c>
      <c r="T2697" s="12">
        <f t="shared" si="255"/>
        <v>41953.899178240739</v>
      </c>
      <c r="U2697">
        <f t="shared" si="256"/>
        <v>2014</v>
      </c>
      <c r="V2697" s="18">
        <f t="shared" si="257"/>
        <v>30.041666666666668</v>
      </c>
    </row>
    <row r="2698" spans="1:22" ht="60" x14ac:dyDescent="0.25">
      <c r="A2698">
        <v>2676</v>
      </c>
      <c r="B2698" s="3" t="s">
        <v>2676</v>
      </c>
      <c r="C2698" s="3" t="s">
        <v>6786</v>
      </c>
      <c r="D2698" s="6">
        <v>2100</v>
      </c>
      <c r="E2698" s="8">
        <v>1058</v>
      </c>
      <c r="F2698" t="s">
        <v>8220</v>
      </c>
      <c r="G2698" t="s">
        <v>8228</v>
      </c>
      <c r="H2698" t="s">
        <v>8250</v>
      </c>
      <c r="I2698">
        <v>1463929174</v>
      </c>
      <c r="J2698">
        <v>1461337174</v>
      </c>
      <c r="K2698" t="b">
        <v>0</v>
      </c>
      <c r="L2698">
        <v>9</v>
      </c>
      <c r="M2698" t="b">
        <v>0</v>
      </c>
      <c r="N2698" t="s">
        <v>8300</v>
      </c>
      <c r="O2698" t="s">
        <v>8317</v>
      </c>
      <c r="P2698" t="s">
        <v>8354</v>
      </c>
      <c r="Q2698">
        <f t="shared" si="253"/>
        <v>50</v>
      </c>
      <c r="R2698">
        <f t="shared" si="252"/>
        <v>117.56</v>
      </c>
      <c r="S2698" s="12">
        <f t="shared" si="254"/>
        <v>42482.624699074076</v>
      </c>
      <c r="T2698" s="12">
        <f t="shared" si="255"/>
        <v>42512.624699074076</v>
      </c>
      <c r="U2698">
        <f t="shared" si="256"/>
        <v>2016</v>
      </c>
      <c r="V2698" s="18">
        <f t="shared" si="257"/>
        <v>30</v>
      </c>
    </row>
    <row r="2699" spans="1:22" ht="45" x14ac:dyDescent="0.25">
      <c r="A2699">
        <v>2677</v>
      </c>
      <c r="B2699" s="3" t="s">
        <v>2677</v>
      </c>
      <c r="C2699" s="3" t="s">
        <v>6787</v>
      </c>
      <c r="D2699" s="6">
        <v>19500</v>
      </c>
      <c r="E2699" s="8">
        <v>3415</v>
      </c>
      <c r="F2699" t="s">
        <v>8220</v>
      </c>
      <c r="G2699" t="s">
        <v>8223</v>
      </c>
      <c r="H2699" t="s">
        <v>8245</v>
      </c>
      <c r="I2699">
        <v>1404348143</v>
      </c>
      <c r="J2699">
        <v>1401756143</v>
      </c>
      <c r="K2699" t="b">
        <v>0</v>
      </c>
      <c r="L2699">
        <v>27</v>
      </c>
      <c r="M2699" t="b">
        <v>0</v>
      </c>
      <c r="N2699" t="s">
        <v>8300</v>
      </c>
      <c r="O2699" t="s">
        <v>8317</v>
      </c>
      <c r="P2699" t="s">
        <v>8354</v>
      </c>
      <c r="Q2699">
        <f t="shared" si="253"/>
        <v>18</v>
      </c>
      <c r="R2699">
        <f t="shared" si="252"/>
        <v>126.48</v>
      </c>
      <c r="S2699" s="12">
        <f t="shared" si="254"/>
        <v>41793.029432870368</v>
      </c>
      <c r="T2699" s="12">
        <f t="shared" si="255"/>
        <v>41823.029432870368</v>
      </c>
      <c r="U2699">
        <f t="shared" si="256"/>
        <v>2014</v>
      </c>
      <c r="V2699" s="18">
        <f t="shared" si="257"/>
        <v>30</v>
      </c>
    </row>
    <row r="2700" spans="1:22" ht="60" x14ac:dyDescent="0.25">
      <c r="A2700">
        <v>2678</v>
      </c>
      <c r="B2700" s="3" t="s">
        <v>2678</v>
      </c>
      <c r="C2700" s="3" t="s">
        <v>6788</v>
      </c>
      <c r="D2700" s="6">
        <v>8000000</v>
      </c>
      <c r="E2700" s="8">
        <v>1100</v>
      </c>
      <c r="F2700" t="s">
        <v>8220</v>
      </c>
      <c r="G2700" t="s">
        <v>8226</v>
      </c>
      <c r="H2700" t="s">
        <v>8248</v>
      </c>
      <c r="I2700">
        <v>1443121765</v>
      </c>
      <c r="J2700">
        <v>1440529765</v>
      </c>
      <c r="K2700" t="b">
        <v>0</v>
      </c>
      <c r="L2700">
        <v>2</v>
      </c>
      <c r="M2700" t="b">
        <v>0</v>
      </c>
      <c r="N2700" t="s">
        <v>8300</v>
      </c>
      <c r="O2700" t="s">
        <v>8317</v>
      </c>
      <c r="P2700" t="s">
        <v>8354</v>
      </c>
      <c r="Q2700">
        <f t="shared" si="253"/>
        <v>0</v>
      </c>
      <c r="R2700">
        <f t="shared" si="252"/>
        <v>550</v>
      </c>
      <c r="S2700" s="12">
        <f t="shared" si="254"/>
        <v>42241.798206018517</v>
      </c>
      <c r="T2700" s="12">
        <f t="shared" si="255"/>
        <v>42271.798206018517</v>
      </c>
      <c r="U2700">
        <f t="shared" si="256"/>
        <v>2015</v>
      </c>
      <c r="V2700" s="18">
        <f t="shared" si="257"/>
        <v>30</v>
      </c>
    </row>
    <row r="2701" spans="1:22" ht="60" x14ac:dyDescent="0.25">
      <c r="A2701">
        <v>2679</v>
      </c>
      <c r="B2701" s="3" t="s">
        <v>2679</v>
      </c>
      <c r="C2701" s="3" t="s">
        <v>6789</v>
      </c>
      <c r="D2701" s="6">
        <v>40000</v>
      </c>
      <c r="E2701" s="8">
        <v>132</v>
      </c>
      <c r="F2701" t="s">
        <v>8220</v>
      </c>
      <c r="G2701" t="s">
        <v>8223</v>
      </c>
      <c r="H2701" t="s">
        <v>8245</v>
      </c>
      <c r="I2701">
        <v>1425081694</v>
      </c>
      <c r="J2701">
        <v>1422489694</v>
      </c>
      <c r="K2701" t="b">
        <v>0</v>
      </c>
      <c r="L2701">
        <v>3</v>
      </c>
      <c r="M2701" t="b">
        <v>0</v>
      </c>
      <c r="N2701" t="s">
        <v>8300</v>
      </c>
      <c r="O2701" t="s">
        <v>8317</v>
      </c>
      <c r="P2701" t="s">
        <v>8354</v>
      </c>
      <c r="Q2701">
        <f t="shared" si="253"/>
        <v>0</v>
      </c>
      <c r="R2701">
        <f t="shared" si="252"/>
        <v>44</v>
      </c>
      <c r="S2701" s="12">
        <f t="shared" si="254"/>
        <v>42033.001087962963</v>
      </c>
      <c r="T2701" s="12">
        <f t="shared" si="255"/>
        <v>42063.001087962963</v>
      </c>
      <c r="U2701">
        <f t="shared" si="256"/>
        <v>2015</v>
      </c>
      <c r="V2701" s="18">
        <f t="shared" si="257"/>
        <v>30</v>
      </c>
    </row>
    <row r="2702" spans="1:22" x14ac:dyDescent="0.25">
      <c r="A2702">
        <v>2680</v>
      </c>
      <c r="B2702" s="3" t="s">
        <v>2680</v>
      </c>
      <c r="C2702" s="3" t="s">
        <v>6790</v>
      </c>
      <c r="D2702" s="6">
        <v>32000</v>
      </c>
      <c r="E2702" s="8">
        <v>276</v>
      </c>
      <c r="F2702" t="s">
        <v>8220</v>
      </c>
      <c r="G2702" t="s">
        <v>8226</v>
      </c>
      <c r="H2702" t="s">
        <v>8248</v>
      </c>
      <c r="I2702">
        <v>1459915491</v>
      </c>
      <c r="J2702">
        <v>1457327091</v>
      </c>
      <c r="K2702" t="b">
        <v>0</v>
      </c>
      <c r="L2702">
        <v>4</v>
      </c>
      <c r="M2702" t="b">
        <v>0</v>
      </c>
      <c r="N2702" t="s">
        <v>8300</v>
      </c>
      <c r="O2702" t="s">
        <v>8317</v>
      </c>
      <c r="P2702" t="s">
        <v>8354</v>
      </c>
      <c r="Q2702">
        <f t="shared" si="253"/>
        <v>1</v>
      </c>
      <c r="R2702">
        <f t="shared" si="252"/>
        <v>69</v>
      </c>
      <c r="S2702" s="12">
        <f t="shared" si="254"/>
        <v>42436.211701388893</v>
      </c>
      <c r="T2702" s="12">
        <f t="shared" si="255"/>
        <v>42466.170034722221</v>
      </c>
      <c r="U2702">
        <f t="shared" si="256"/>
        <v>2016</v>
      </c>
      <c r="V2702" s="18">
        <f t="shared" si="257"/>
        <v>29.958333333333332</v>
      </c>
    </row>
    <row r="2703" spans="1:22" ht="60" x14ac:dyDescent="0.25">
      <c r="A2703">
        <v>2721</v>
      </c>
      <c r="B2703" s="3" t="s">
        <v>2721</v>
      </c>
      <c r="C2703" s="3" t="s">
        <v>6831</v>
      </c>
      <c r="D2703" s="6">
        <v>750</v>
      </c>
      <c r="E2703" s="8">
        <v>10965</v>
      </c>
      <c r="F2703" t="s">
        <v>8218</v>
      </c>
      <c r="G2703" t="s">
        <v>8224</v>
      </c>
      <c r="H2703" t="s">
        <v>8246</v>
      </c>
      <c r="I2703">
        <v>1378494000</v>
      </c>
      <c r="J2703">
        <v>1375880598</v>
      </c>
      <c r="K2703" t="b">
        <v>0</v>
      </c>
      <c r="L2703">
        <v>269</v>
      </c>
      <c r="M2703" t="b">
        <v>1</v>
      </c>
      <c r="N2703" t="s">
        <v>8293</v>
      </c>
      <c r="O2703" t="s">
        <v>8317</v>
      </c>
      <c r="P2703" t="s">
        <v>8347</v>
      </c>
      <c r="Q2703">
        <f t="shared" si="253"/>
        <v>1462</v>
      </c>
      <c r="R2703">
        <f t="shared" si="252"/>
        <v>40.76</v>
      </c>
      <c r="S2703" s="12">
        <f t="shared" si="254"/>
        <v>41493.543958333335</v>
      </c>
      <c r="T2703" s="12">
        <f t="shared" si="255"/>
        <v>41523.791666666664</v>
      </c>
      <c r="U2703">
        <f t="shared" si="256"/>
        <v>2013</v>
      </c>
      <c r="V2703" s="18">
        <f t="shared" si="257"/>
        <v>30.247708333333332</v>
      </c>
    </row>
    <row r="2704" spans="1:22" ht="60" x14ac:dyDescent="0.25">
      <c r="A2704">
        <v>2722</v>
      </c>
      <c r="B2704" s="3" t="s">
        <v>2722</v>
      </c>
      <c r="C2704" s="3" t="s">
        <v>6832</v>
      </c>
      <c r="D2704" s="6">
        <v>5000</v>
      </c>
      <c r="E2704" s="8">
        <v>12627</v>
      </c>
      <c r="F2704" t="s">
        <v>8218</v>
      </c>
      <c r="G2704" t="s">
        <v>8223</v>
      </c>
      <c r="H2704" t="s">
        <v>8245</v>
      </c>
      <c r="I2704">
        <v>1485722053</v>
      </c>
      <c r="J2704">
        <v>1480538053</v>
      </c>
      <c r="K2704" t="b">
        <v>0</v>
      </c>
      <c r="L2704">
        <v>185</v>
      </c>
      <c r="M2704" t="b">
        <v>1</v>
      </c>
      <c r="N2704" t="s">
        <v>8293</v>
      </c>
      <c r="O2704" t="s">
        <v>8317</v>
      </c>
      <c r="P2704" t="s">
        <v>8347</v>
      </c>
      <c r="Q2704">
        <f t="shared" si="253"/>
        <v>253</v>
      </c>
      <c r="R2704">
        <f t="shared" si="252"/>
        <v>68.25</v>
      </c>
      <c r="S2704" s="12">
        <f t="shared" si="254"/>
        <v>42704.857094907406</v>
      </c>
      <c r="T2704" s="12">
        <f t="shared" si="255"/>
        <v>42764.857094907406</v>
      </c>
      <c r="U2704">
        <f t="shared" si="256"/>
        <v>2016</v>
      </c>
      <c r="V2704" s="18">
        <f t="shared" si="257"/>
        <v>60</v>
      </c>
    </row>
    <row r="2705" spans="1:22" ht="60" x14ac:dyDescent="0.25">
      <c r="A2705">
        <v>2723</v>
      </c>
      <c r="B2705" s="3" t="s">
        <v>2723</v>
      </c>
      <c r="C2705" s="3" t="s">
        <v>6833</v>
      </c>
      <c r="D2705" s="6">
        <v>12000</v>
      </c>
      <c r="E2705" s="8">
        <v>16806</v>
      </c>
      <c r="F2705" t="s">
        <v>8218</v>
      </c>
      <c r="G2705" t="s">
        <v>8223</v>
      </c>
      <c r="H2705" t="s">
        <v>8245</v>
      </c>
      <c r="I2705">
        <v>1420060088</v>
      </c>
      <c r="J2705">
        <v>1414872488</v>
      </c>
      <c r="K2705" t="b">
        <v>0</v>
      </c>
      <c r="L2705">
        <v>176</v>
      </c>
      <c r="M2705" t="b">
        <v>1</v>
      </c>
      <c r="N2705" t="s">
        <v>8293</v>
      </c>
      <c r="O2705" t="s">
        <v>8317</v>
      </c>
      <c r="P2705" t="s">
        <v>8347</v>
      </c>
      <c r="Q2705">
        <f t="shared" si="253"/>
        <v>140</v>
      </c>
      <c r="R2705">
        <f t="shared" si="252"/>
        <v>95.49</v>
      </c>
      <c r="S2705" s="12">
        <f t="shared" si="254"/>
        <v>41944.83898148148</v>
      </c>
      <c r="T2705" s="12">
        <f t="shared" si="255"/>
        <v>42004.880648148144</v>
      </c>
      <c r="U2705">
        <f t="shared" si="256"/>
        <v>2014</v>
      </c>
      <c r="V2705" s="18">
        <f t="shared" si="257"/>
        <v>60.041666666666664</v>
      </c>
    </row>
    <row r="2706" spans="1:22" ht="60" x14ac:dyDescent="0.25">
      <c r="A2706">
        <v>2724</v>
      </c>
      <c r="B2706" s="3" t="s">
        <v>2724</v>
      </c>
      <c r="C2706" s="3" t="s">
        <v>6834</v>
      </c>
      <c r="D2706" s="6">
        <v>2468</v>
      </c>
      <c r="E2706" s="8">
        <v>7326.88</v>
      </c>
      <c r="F2706" t="s">
        <v>8218</v>
      </c>
      <c r="G2706" t="s">
        <v>8224</v>
      </c>
      <c r="H2706" t="s">
        <v>8246</v>
      </c>
      <c r="I2706">
        <v>1439625059</v>
      </c>
      <c r="J2706">
        <v>1436860259</v>
      </c>
      <c r="K2706" t="b">
        <v>0</v>
      </c>
      <c r="L2706">
        <v>1019</v>
      </c>
      <c r="M2706" t="b">
        <v>1</v>
      </c>
      <c r="N2706" t="s">
        <v>8293</v>
      </c>
      <c r="O2706" t="s">
        <v>8317</v>
      </c>
      <c r="P2706" t="s">
        <v>8347</v>
      </c>
      <c r="Q2706">
        <f t="shared" si="253"/>
        <v>297</v>
      </c>
      <c r="R2706">
        <f t="shared" si="252"/>
        <v>7.19</v>
      </c>
      <c r="S2706" s="12">
        <f t="shared" si="254"/>
        <v>42199.32707175926</v>
      </c>
      <c r="T2706" s="12">
        <f t="shared" si="255"/>
        <v>42231.32707175926</v>
      </c>
      <c r="U2706">
        <f t="shared" si="256"/>
        <v>2015</v>
      </c>
      <c r="V2706" s="18">
        <f t="shared" si="257"/>
        <v>32</v>
      </c>
    </row>
    <row r="2707" spans="1:22" ht="45" x14ac:dyDescent="0.25">
      <c r="A2707">
        <v>2725</v>
      </c>
      <c r="B2707" s="3" t="s">
        <v>2725</v>
      </c>
      <c r="C2707" s="3" t="s">
        <v>6835</v>
      </c>
      <c r="D2707" s="6">
        <v>40000</v>
      </c>
      <c r="E2707" s="8">
        <v>57817</v>
      </c>
      <c r="F2707" t="s">
        <v>8218</v>
      </c>
      <c r="G2707" t="s">
        <v>8228</v>
      </c>
      <c r="H2707" t="s">
        <v>8250</v>
      </c>
      <c r="I2707">
        <v>1488390735</v>
      </c>
      <c r="J2707">
        <v>1484070735</v>
      </c>
      <c r="K2707" t="b">
        <v>0</v>
      </c>
      <c r="L2707">
        <v>113</v>
      </c>
      <c r="M2707" t="b">
        <v>1</v>
      </c>
      <c r="N2707" t="s">
        <v>8293</v>
      </c>
      <c r="O2707" t="s">
        <v>8317</v>
      </c>
      <c r="P2707" t="s">
        <v>8347</v>
      </c>
      <c r="Q2707">
        <f t="shared" si="253"/>
        <v>145</v>
      </c>
      <c r="R2707">
        <f t="shared" si="252"/>
        <v>511.65</v>
      </c>
      <c r="S2707" s="12">
        <f t="shared" si="254"/>
        <v>42745.744618055556</v>
      </c>
      <c r="T2707" s="12">
        <f t="shared" si="255"/>
        <v>42795.744618055556</v>
      </c>
      <c r="U2707">
        <f t="shared" si="256"/>
        <v>2017</v>
      </c>
      <c r="V2707" s="18">
        <f t="shared" si="257"/>
        <v>50</v>
      </c>
    </row>
    <row r="2708" spans="1:22" x14ac:dyDescent="0.25">
      <c r="A2708">
        <v>2726</v>
      </c>
      <c r="B2708" s="3" t="s">
        <v>2726</v>
      </c>
      <c r="C2708" s="3" t="s">
        <v>6836</v>
      </c>
      <c r="D2708" s="6">
        <v>100000</v>
      </c>
      <c r="E2708" s="8">
        <v>105745</v>
      </c>
      <c r="F2708" t="s">
        <v>8218</v>
      </c>
      <c r="G2708" t="s">
        <v>8223</v>
      </c>
      <c r="H2708" t="s">
        <v>8245</v>
      </c>
      <c r="I2708">
        <v>1461333311</v>
      </c>
      <c r="J2708">
        <v>1458741311</v>
      </c>
      <c r="K2708" t="b">
        <v>0</v>
      </c>
      <c r="L2708">
        <v>404</v>
      </c>
      <c r="M2708" t="b">
        <v>1</v>
      </c>
      <c r="N2708" t="s">
        <v>8293</v>
      </c>
      <c r="O2708" t="s">
        <v>8317</v>
      </c>
      <c r="P2708" t="s">
        <v>8347</v>
      </c>
      <c r="Q2708">
        <f t="shared" si="253"/>
        <v>106</v>
      </c>
      <c r="R2708">
        <f t="shared" si="252"/>
        <v>261.75</v>
      </c>
      <c r="S2708" s="12">
        <f t="shared" si="254"/>
        <v>42452.579988425925</v>
      </c>
      <c r="T2708" s="12">
        <f t="shared" si="255"/>
        <v>42482.579988425925</v>
      </c>
      <c r="U2708">
        <f t="shared" si="256"/>
        <v>2016</v>
      </c>
      <c r="V2708" s="18">
        <f t="shared" si="257"/>
        <v>30</v>
      </c>
    </row>
    <row r="2709" spans="1:22" ht="45" x14ac:dyDescent="0.25">
      <c r="A2709">
        <v>2727</v>
      </c>
      <c r="B2709" s="3" t="s">
        <v>2727</v>
      </c>
      <c r="C2709" s="3" t="s">
        <v>6837</v>
      </c>
      <c r="D2709" s="6">
        <v>10000</v>
      </c>
      <c r="E2709" s="8">
        <v>49321</v>
      </c>
      <c r="F2709" t="s">
        <v>8218</v>
      </c>
      <c r="G2709" t="s">
        <v>8223</v>
      </c>
      <c r="H2709" t="s">
        <v>8245</v>
      </c>
      <c r="I2709">
        <v>1438964063</v>
      </c>
      <c r="J2709">
        <v>1436804063</v>
      </c>
      <c r="K2709" t="b">
        <v>0</v>
      </c>
      <c r="L2709">
        <v>707</v>
      </c>
      <c r="M2709" t="b">
        <v>1</v>
      </c>
      <c r="N2709" t="s">
        <v>8293</v>
      </c>
      <c r="O2709" t="s">
        <v>8317</v>
      </c>
      <c r="P2709" t="s">
        <v>8347</v>
      </c>
      <c r="Q2709">
        <f t="shared" si="253"/>
        <v>493</v>
      </c>
      <c r="R2709">
        <f t="shared" si="252"/>
        <v>69.760000000000005</v>
      </c>
      <c r="S2709" s="12">
        <f t="shared" si="254"/>
        <v>42198.676655092597</v>
      </c>
      <c r="T2709" s="12">
        <f t="shared" si="255"/>
        <v>42223.676655092597</v>
      </c>
      <c r="U2709">
        <f t="shared" si="256"/>
        <v>2015</v>
      </c>
      <c r="V2709" s="18">
        <f t="shared" si="257"/>
        <v>25</v>
      </c>
    </row>
    <row r="2710" spans="1:22" ht="30" x14ac:dyDescent="0.25">
      <c r="A2710">
        <v>2728</v>
      </c>
      <c r="B2710" s="3" t="s">
        <v>2728</v>
      </c>
      <c r="C2710" s="3" t="s">
        <v>6838</v>
      </c>
      <c r="D2710" s="6">
        <v>15000</v>
      </c>
      <c r="E2710" s="8">
        <v>30274</v>
      </c>
      <c r="F2710" t="s">
        <v>8218</v>
      </c>
      <c r="G2710" t="s">
        <v>8223</v>
      </c>
      <c r="H2710" t="s">
        <v>8245</v>
      </c>
      <c r="I2710">
        <v>1451485434</v>
      </c>
      <c r="J2710">
        <v>1448461434</v>
      </c>
      <c r="K2710" t="b">
        <v>0</v>
      </c>
      <c r="L2710">
        <v>392</v>
      </c>
      <c r="M2710" t="b">
        <v>1</v>
      </c>
      <c r="N2710" t="s">
        <v>8293</v>
      </c>
      <c r="O2710" t="s">
        <v>8317</v>
      </c>
      <c r="P2710" t="s">
        <v>8347</v>
      </c>
      <c r="Q2710">
        <f t="shared" si="253"/>
        <v>202</v>
      </c>
      <c r="R2710">
        <f t="shared" si="252"/>
        <v>77.23</v>
      </c>
      <c r="S2710" s="12">
        <f t="shared" si="254"/>
        <v>42333.59993055556</v>
      </c>
      <c r="T2710" s="12">
        <f t="shared" si="255"/>
        <v>42368.59993055556</v>
      </c>
      <c r="U2710">
        <f t="shared" si="256"/>
        <v>2015</v>
      </c>
      <c r="V2710" s="18">
        <f t="shared" si="257"/>
        <v>35</v>
      </c>
    </row>
    <row r="2711" spans="1:22" ht="30" x14ac:dyDescent="0.25">
      <c r="A2711">
        <v>2729</v>
      </c>
      <c r="B2711" s="3" t="s">
        <v>2729</v>
      </c>
      <c r="C2711" s="3" t="s">
        <v>6839</v>
      </c>
      <c r="D2711" s="6">
        <v>7500</v>
      </c>
      <c r="E2711" s="8">
        <v>7833</v>
      </c>
      <c r="F2711" t="s">
        <v>8218</v>
      </c>
      <c r="G2711" t="s">
        <v>8223</v>
      </c>
      <c r="H2711" t="s">
        <v>8245</v>
      </c>
      <c r="I2711">
        <v>1430459197</v>
      </c>
      <c r="J2711">
        <v>1427867197</v>
      </c>
      <c r="K2711" t="b">
        <v>0</v>
      </c>
      <c r="L2711">
        <v>23</v>
      </c>
      <c r="M2711" t="b">
        <v>1</v>
      </c>
      <c r="N2711" t="s">
        <v>8293</v>
      </c>
      <c r="O2711" t="s">
        <v>8317</v>
      </c>
      <c r="P2711" t="s">
        <v>8347</v>
      </c>
      <c r="Q2711">
        <f t="shared" si="253"/>
        <v>104</v>
      </c>
      <c r="R2711">
        <f t="shared" si="252"/>
        <v>340.57</v>
      </c>
      <c r="S2711" s="12">
        <f t="shared" si="254"/>
        <v>42095.240706018521</v>
      </c>
      <c r="T2711" s="12">
        <f t="shared" si="255"/>
        <v>42125.240706018521</v>
      </c>
      <c r="U2711">
        <f t="shared" si="256"/>
        <v>2015</v>
      </c>
      <c r="V2711" s="18">
        <f t="shared" si="257"/>
        <v>30</v>
      </c>
    </row>
    <row r="2712" spans="1:22" ht="45" x14ac:dyDescent="0.25">
      <c r="A2712">
        <v>2730</v>
      </c>
      <c r="B2712" s="3" t="s">
        <v>2730</v>
      </c>
      <c r="C2712" s="3" t="s">
        <v>6840</v>
      </c>
      <c r="D2712" s="6">
        <v>27000</v>
      </c>
      <c r="E2712" s="8">
        <v>45979.01</v>
      </c>
      <c r="F2712" t="s">
        <v>8218</v>
      </c>
      <c r="G2712" t="s">
        <v>8223</v>
      </c>
      <c r="H2712" t="s">
        <v>8245</v>
      </c>
      <c r="I2712">
        <v>1366635575</v>
      </c>
      <c r="J2712">
        <v>1363611575</v>
      </c>
      <c r="K2712" t="b">
        <v>0</v>
      </c>
      <c r="L2712">
        <v>682</v>
      </c>
      <c r="M2712" t="b">
        <v>1</v>
      </c>
      <c r="N2712" t="s">
        <v>8293</v>
      </c>
      <c r="O2712" t="s">
        <v>8317</v>
      </c>
      <c r="P2712" t="s">
        <v>8347</v>
      </c>
      <c r="Q2712">
        <f t="shared" si="253"/>
        <v>170</v>
      </c>
      <c r="R2712">
        <f t="shared" si="252"/>
        <v>67.42</v>
      </c>
      <c r="S2712" s="12">
        <f t="shared" si="254"/>
        <v>41351.541377314818</v>
      </c>
      <c r="T2712" s="12">
        <f t="shared" si="255"/>
        <v>41386.541377314818</v>
      </c>
      <c r="U2712">
        <f t="shared" si="256"/>
        <v>2013</v>
      </c>
      <c r="V2712" s="18">
        <f t="shared" si="257"/>
        <v>35</v>
      </c>
    </row>
    <row r="2713" spans="1:22" ht="60" x14ac:dyDescent="0.25">
      <c r="A2713">
        <v>2731</v>
      </c>
      <c r="B2713" s="3" t="s">
        <v>2731</v>
      </c>
      <c r="C2713" s="3" t="s">
        <v>6841</v>
      </c>
      <c r="D2713" s="6">
        <v>30000</v>
      </c>
      <c r="E2713" s="8">
        <v>31291</v>
      </c>
      <c r="F2713" t="s">
        <v>8218</v>
      </c>
      <c r="G2713" t="s">
        <v>8223</v>
      </c>
      <c r="H2713" t="s">
        <v>8245</v>
      </c>
      <c r="I2713">
        <v>1413604800</v>
      </c>
      <c r="J2713">
        <v>1408624622</v>
      </c>
      <c r="K2713" t="b">
        <v>0</v>
      </c>
      <c r="L2713">
        <v>37</v>
      </c>
      <c r="M2713" t="b">
        <v>1</v>
      </c>
      <c r="N2713" t="s">
        <v>8293</v>
      </c>
      <c r="O2713" t="s">
        <v>8317</v>
      </c>
      <c r="P2713" t="s">
        <v>8347</v>
      </c>
      <c r="Q2713">
        <f t="shared" si="253"/>
        <v>104</v>
      </c>
      <c r="R2713">
        <f t="shared" si="252"/>
        <v>845.7</v>
      </c>
      <c r="S2713" s="12">
        <f t="shared" si="254"/>
        <v>41872.525717592594</v>
      </c>
      <c r="T2713" s="12">
        <f t="shared" si="255"/>
        <v>41930.166666666664</v>
      </c>
      <c r="U2713">
        <f t="shared" si="256"/>
        <v>2014</v>
      </c>
      <c r="V2713" s="18">
        <f t="shared" si="257"/>
        <v>57.640949074074065</v>
      </c>
    </row>
    <row r="2714" spans="1:22" ht="60" x14ac:dyDescent="0.25">
      <c r="A2714">
        <v>2732</v>
      </c>
      <c r="B2714" s="3" t="s">
        <v>2732</v>
      </c>
      <c r="C2714" s="3" t="s">
        <v>6842</v>
      </c>
      <c r="D2714" s="6">
        <v>12000</v>
      </c>
      <c r="E2714" s="8">
        <v>14190</v>
      </c>
      <c r="F2714" t="s">
        <v>8218</v>
      </c>
      <c r="G2714" t="s">
        <v>8223</v>
      </c>
      <c r="H2714" t="s">
        <v>8245</v>
      </c>
      <c r="I2714">
        <v>1369699200</v>
      </c>
      <c r="J2714">
        <v>1366917828</v>
      </c>
      <c r="K2714" t="b">
        <v>0</v>
      </c>
      <c r="L2714">
        <v>146</v>
      </c>
      <c r="M2714" t="b">
        <v>1</v>
      </c>
      <c r="N2714" t="s">
        <v>8293</v>
      </c>
      <c r="O2714" t="s">
        <v>8317</v>
      </c>
      <c r="P2714" t="s">
        <v>8347</v>
      </c>
      <c r="Q2714">
        <f t="shared" si="253"/>
        <v>118</v>
      </c>
      <c r="R2714">
        <f t="shared" si="252"/>
        <v>97.19</v>
      </c>
      <c r="S2714" s="12">
        <f t="shared" si="254"/>
        <v>41389.808194444442</v>
      </c>
      <c r="T2714" s="12">
        <f t="shared" si="255"/>
        <v>41422</v>
      </c>
      <c r="U2714">
        <f t="shared" si="256"/>
        <v>2013</v>
      </c>
      <c r="V2714" s="18">
        <f t="shared" si="257"/>
        <v>32.191805555555554</v>
      </c>
    </row>
    <row r="2715" spans="1:22" ht="60" x14ac:dyDescent="0.25">
      <c r="A2715">
        <v>2733</v>
      </c>
      <c r="B2715" s="3" t="s">
        <v>2733</v>
      </c>
      <c r="C2715" s="3" t="s">
        <v>6843</v>
      </c>
      <c r="D2715" s="6">
        <v>50000</v>
      </c>
      <c r="E2715" s="8">
        <v>53769</v>
      </c>
      <c r="F2715" t="s">
        <v>8218</v>
      </c>
      <c r="G2715" t="s">
        <v>8223</v>
      </c>
      <c r="H2715" t="s">
        <v>8245</v>
      </c>
      <c r="I2715">
        <v>1428643974</v>
      </c>
      <c r="J2715">
        <v>1423463574</v>
      </c>
      <c r="K2715" t="b">
        <v>0</v>
      </c>
      <c r="L2715">
        <v>119</v>
      </c>
      <c r="M2715" t="b">
        <v>1</v>
      </c>
      <c r="N2715" t="s">
        <v>8293</v>
      </c>
      <c r="O2715" t="s">
        <v>8317</v>
      </c>
      <c r="P2715" t="s">
        <v>8347</v>
      </c>
      <c r="Q2715">
        <f t="shared" si="253"/>
        <v>108</v>
      </c>
      <c r="R2715">
        <f t="shared" si="252"/>
        <v>451.84</v>
      </c>
      <c r="S2715" s="12">
        <f t="shared" si="254"/>
        <v>42044.272847222222</v>
      </c>
      <c r="T2715" s="12">
        <f t="shared" si="255"/>
        <v>42104.231180555551</v>
      </c>
      <c r="U2715">
        <f t="shared" si="256"/>
        <v>2015</v>
      </c>
      <c r="V2715" s="18">
        <f t="shared" si="257"/>
        <v>59.958333333333336</v>
      </c>
    </row>
    <row r="2716" spans="1:22" ht="60" x14ac:dyDescent="0.25">
      <c r="A2716">
        <v>2734</v>
      </c>
      <c r="B2716" s="3" t="s">
        <v>2734</v>
      </c>
      <c r="C2716" s="3" t="s">
        <v>6844</v>
      </c>
      <c r="D2716" s="6">
        <v>1</v>
      </c>
      <c r="E2716" s="8">
        <v>22603</v>
      </c>
      <c r="F2716" t="s">
        <v>8218</v>
      </c>
      <c r="G2716" t="s">
        <v>8223</v>
      </c>
      <c r="H2716" t="s">
        <v>8245</v>
      </c>
      <c r="I2716">
        <v>1476395940</v>
      </c>
      <c r="J2716">
        <v>1473782592</v>
      </c>
      <c r="K2716" t="b">
        <v>0</v>
      </c>
      <c r="L2716">
        <v>163</v>
      </c>
      <c r="M2716" t="b">
        <v>1</v>
      </c>
      <c r="N2716" t="s">
        <v>8293</v>
      </c>
      <c r="O2716" t="s">
        <v>8317</v>
      </c>
      <c r="P2716" t="s">
        <v>8347</v>
      </c>
      <c r="Q2716">
        <f t="shared" si="253"/>
        <v>2260300</v>
      </c>
      <c r="R2716">
        <f t="shared" si="252"/>
        <v>138.66999999999999</v>
      </c>
      <c r="S2716" s="12">
        <f t="shared" si="254"/>
        <v>42626.668888888889</v>
      </c>
      <c r="T2716" s="12">
        <f t="shared" si="255"/>
        <v>42656.915972222225</v>
      </c>
      <c r="U2716">
        <f t="shared" si="256"/>
        <v>2016</v>
      </c>
      <c r="V2716" s="18">
        <f t="shared" si="257"/>
        <v>30.247083333333336</v>
      </c>
    </row>
    <row r="2717" spans="1:22" ht="60" x14ac:dyDescent="0.25">
      <c r="A2717">
        <v>2735</v>
      </c>
      <c r="B2717" s="3" t="s">
        <v>2735</v>
      </c>
      <c r="C2717" s="3" t="s">
        <v>6845</v>
      </c>
      <c r="D2717" s="6">
        <v>750</v>
      </c>
      <c r="E2717" s="8">
        <v>7336.01</v>
      </c>
      <c r="F2717" t="s">
        <v>8218</v>
      </c>
      <c r="G2717" t="s">
        <v>8224</v>
      </c>
      <c r="H2717" t="s">
        <v>8246</v>
      </c>
      <c r="I2717">
        <v>1363204800</v>
      </c>
      <c r="J2717">
        <v>1360551250</v>
      </c>
      <c r="K2717" t="b">
        <v>0</v>
      </c>
      <c r="L2717">
        <v>339</v>
      </c>
      <c r="M2717" t="b">
        <v>1</v>
      </c>
      <c r="N2717" t="s">
        <v>8293</v>
      </c>
      <c r="O2717" t="s">
        <v>8317</v>
      </c>
      <c r="P2717" t="s">
        <v>8347</v>
      </c>
      <c r="Q2717">
        <f t="shared" si="253"/>
        <v>978</v>
      </c>
      <c r="R2717">
        <f t="shared" si="252"/>
        <v>21.64</v>
      </c>
      <c r="S2717" s="12">
        <f t="shared" si="254"/>
        <v>41316.120949074073</v>
      </c>
      <c r="T2717" s="12">
        <f t="shared" si="255"/>
        <v>41346.833333333336</v>
      </c>
      <c r="U2717">
        <f t="shared" si="256"/>
        <v>2013</v>
      </c>
      <c r="V2717" s="18">
        <f t="shared" si="257"/>
        <v>30.712384259259263</v>
      </c>
    </row>
    <row r="2718" spans="1:22" ht="75" x14ac:dyDescent="0.25">
      <c r="A2718">
        <v>2736</v>
      </c>
      <c r="B2718" s="3" t="s">
        <v>2736</v>
      </c>
      <c r="C2718" s="3" t="s">
        <v>6846</v>
      </c>
      <c r="D2718" s="6">
        <v>8000</v>
      </c>
      <c r="E2718" s="8">
        <v>9832</v>
      </c>
      <c r="F2718" t="s">
        <v>8218</v>
      </c>
      <c r="G2718" t="s">
        <v>8228</v>
      </c>
      <c r="H2718" t="s">
        <v>8250</v>
      </c>
      <c r="I2718">
        <v>1398268773</v>
      </c>
      <c r="J2718">
        <v>1395676773</v>
      </c>
      <c r="K2718" t="b">
        <v>0</v>
      </c>
      <c r="L2718">
        <v>58</v>
      </c>
      <c r="M2718" t="b">
        <v>1</v>
      </c>
      <c r="N2718" t="s">
        <v>8293</v>
      </c>
      <c r="O2718" t="s">
        <v>8317</v>
      </c>
      <c r="P2718" t="s">
        <v>8347</v>
      </c>
      <c r="Q2718">
        <f t="shared" si="253"/>
        <v>123</v>
      </c>
      <c r="R2718">
        <f t="shared" si="252"/>
        <v>169.52</v>
      </c>
      <c r="S2718" s="12">
        <f t="shared" si="254"/>
        <v>41722.666354166664</v>
      </c>
      <c r="T2718" s="12">
        <f t="shared" si="255"/>
        <v>41752.666354166664</v>
      </c>
      <c r="U2718">
        <f t="shared" si="256"/>
        <v>2014</v>
      </c>
      <c r="V2718" s="18">
        <f t="shared" si="257"/>
        <v>30</v>
      </c>
    </row>
    <row r="2719" spans="1:22" ht="60" x14ac:dyDescent="0.25">
      <c r="A2719">
        <v>2737</v>
      </c>
      <c r="B2719" s="3" t="s">
        <v>2737</v>
      </c>
      <c r="C2719" s="3" t="s">
        <v>6847</v>
      </c>
      <c r="D2719" s="6">
        <v>30000</v>
      </c>
      <c r="E2719" s="8">
        <v>73818.240000000005</v>
      </c>
      <c r="F2719" t="s">
        <v>8218</v>
      </c>
      <c r="G2719" t="s">
        <v>8223</v>
      </c>
      <c r="H2719" t="s">
        <v>8245</v>
      </c>
      <c r="I2719">
        <v>1389812400</v>
      </c>
      <c r="J2719">
        <v>1386108087</v>
      </c>
      <c r="K2719" t="b">
        <v>0</v>
      </c>
      <c r="L2719">
        <v>456</v>
      </c>
      <c r="M2719" t="b">
        <v>1</v>
      </c>
      <c r="N2719" t="s">
        <v>8293</v>
      </c>
      <c r="O2719" t="s">
        <v>8317</v>
      </c>
      <c r="P2719" t="s">
        <v>8347</v>
      </c>
      <c r="Q2719">
        <f t="shared" si="253"/>
        <v>246</v>
      </c>
      <c r="R2719">
        <f t="shared" si="252"/>
        <v>161.88</v>
      </c>
      <c r="S2719" s="12">
        <f t="shared" si="254"/>
        <v>41611.917673611111</v>
      </c>
      <c r="T2719" s="12">
        <f t="shared" si="255"/>
        <v>41654.791666666664</v>
      </c>
      <c r="U2719">
        <f t="shared" si="256"/>
        <v>2013</v>
      </c>
      <c r="V2719" s="18">
        <f t="shared" si="257"/>
        <v>42.873993055555559</v>
      </c>
    </row>
    <row r="2720" spans="1:22" ht="45" x14ac:dyDescent="0.25">
      <c r="A2720">
        <v>2738</v>
      </c>
      <c r="B2720" s="3" t="s">
        <v>2738</v>
      </c>
      <c r="C2720" s="3" t="s">
        <v>6848</v>
      </c>
      <c r="D2720" s="6">
        <v>5000</v>
      </c>
      <c r="E2720" s="8">
        <v>7397</v>
      </c>
      <c r="F2720" t="s">
        <v>8218</v>
      </c>
      <c r="G2720" t="s">
        <v>8223</v>
      </c>
      <c r="H2720" t="s">
        <v>8245</v>
      </c>
      <c r="I2720">
        <v>1478402804</v>
      </c>
      <c r="J2720">
        <v>1473218804</v>
      </c>
      <c r="K2720" t="b">
        <v>0</v>
      </c>
      <c r="L2720">
        <v>15</v>
      </c>
      <c r="M2720" t="b">
        <v>1</v>
      </c>
      <c r="N2720" t="s">
        <v>8293</v>
      </c>
      <c r="O2720" t="s">
        <v>8317</v>
      </c>
      <c r="P2720" t="s">
        <v>8347</v>
      </c>
      <c r="Q2720">
        <f t="shared" si="253"/>
        <v>148</v>
      </c>
      <c r="R2720">
        <f t="shared" si="252"/>
        <v>493.13</v>
      </c>
      <c r="S2720" s="12">
        <f t="shared" si="254"/>
        <v>42620.143564814818</v>
      </c>
      <c r="T2720" s="12">
        <f t="shared" si="255"/>
        <v>42680.143564814818</v>
      </c>
      <c r="U2720">
        <f t="shared" si="256"/>
        <v>2016</v>
      </c>
      <c r="V2720" s="18">
        <f t="shared" si="257"/>
        <v>60</v>
      </c>
    </row>
    <row r="2721" spans="1:22" ht="60" x14ac:dyDescent="0.25">
      <c r="A2721">
        <v>2739</v>
      </c>
      <c r="B2721" s="3" t="s">
        <v>2739</v>
      </c>
      <c r="C2721" s="3" t="s">
        <v>6849</v>
      </c>
      <c r="D2721" s="6">
        <v>1100</v>
      </c>
      <c r="E2721" s="8">
        <v>4225</v>
      </c>
      <c r="F2721" t="s">
        <v>8218</v>
      </c>
      <c r="G2721" t="s">
        <v>8224</v>
      </c>
      <c r="H2721" t="s">
        <v>8246</v>
      </c>
      <c r="I2721">
        <v>1399324717</v>
      </c>
      <c r="J2721">
        <v>1395436717</v>
      </c>
      <c r="K2721" t="b">
        <v>0</v>
      </c>
      <c r="L2721">
        <v>191</v>
      </c>
      <c r="M2721" t="b">
        <v>1</v>
      </c>
      <c r="N2721" t="s">
        <v>8293</v>
      </c>
      <c r="O2721" t="s">
        <v>8317</v>
      </c>
      <c r="P2721" t="s">
        <v>8347</v>
      </c>
      <c r="Q2721">
        <f t="shared" si="253"/>
        <v>384</v>
      </c>
      <c r="R2721">
        <f t="shared" si="252"/>
        <v>22.12</v>
      </c>
      <c r="S2721" s="12">
        <f t="shared" si="254"/>
        <v>41719.887928240743</v>
      </c>
      <c r="T2721" s="12">
        <f t="shared" si="255"/>
        <v>41764.887928240743</v>
      </c>
      <c r="U2721">
        <f t="shared" si="256"/>
        <v>2014</v>
      </c>
      <c r="V2721" s="18">
        <f t="shared" si="257"/>
        <v>45</v>
      </c>
    </row>
    <row r="2722" spans="1:22" ht="45" x14ac:dyDescent="0.25">
      <c r="A2722">
        <v>2740</v>
      </c>
      <c r="B2722" s="3" t="s">
        <v>2740</v>
      </c>
      <c r="C2722" s="3" t="s">
        <v>6850</v>
      </c>
      <c r="D2722" s="6">
        <v>300</v>
      </c>
      <c r="E2722" s="8">
        <v>310</v>
      </c>
      <c r="F2722" t="s">
        <v>8218</v>
      </c>
      <c r="G2722" t="s">
        <v>8223</v>
      </c>
      <c r="H2722" t="s">
        <v>8245</v>
      </c>
      <c r="I2722">
        <v>1426117552</v>
      </c>
      <c r="J2722">
        <v>1423529152</v>
      </c>
      <c r="K2722" t="b">
        <v>0</v>
      </c>
      <c r="L2722">
        <v>17</v>
      </c>
      <c r="M2722" t="b">
        <v>1</v>
      </c>
      <c r="N2722" t="s">
        <v>8293</v>
      </c>
      <c r="O2722" t="s">
        <v>8317</v>
      </c>
      <c r="P2722" t="s">
        <v>8347</v>
      </c>
      <c r="Q2722">
        <f t="shared" si="253"/>
        <v>103</v>
      </c>
      <c r="R2722">
        <f t="shared" si="252"/>
        <v>18.239999999999998</v>
      </c>
      <c r="S2722" s="12">
        <f t="shared" si="254"/>
        <v>42045.031851851847</v>
      </c>
      <c r="T2722" s="12">
        <f t="shared" si="255"/>
        <v>42074.99018518519</v>
      </c>
      <c r="U2722">
        <f t="shared" si="256"/>
        <v>2015</v>
      </c>
      <c r="V2722" s="18">
        <f t="shared" si="257"/>
        <v>29.958333333333332</v>
      </c>
    </row>
    <row r="2723" spans="1:22" ht="60" x14ac:dyDescent="0.25">
      <c r="A2723">
        <v>520</v>
      </c>
      <c r="B2723" s="3" t="s">
        <v>521</v>
      </c>
      <c r="C2723" s="3" t="s">
        <v>4630</v>
      </c>
      <c r="D2723" s="6">
        <v>5000</v>
      </c>
      <c r="E2723" s="8">
        <v>5105</v>
      </c>
      <c r="F2723" t="s">
        <v>8218</v>
      </c>
      <c r="G2723" t="s">
        <v>8224</v>
      </c>
      <c r="H2723" t="s">
        <v>8246</v>
      </c>
      <c r="I2723">
        <v>1449766261</v>
      </c>
      <c r="J2723">
        <v>1447174261</v>
      </c>
      <c r="K2723" t="b">
        <v>0</v>
      </c>
      <c r="L2723">
        <v>34</v>
      </c>
      <c r="M2723" t="b">
        <v>1</v>
      </c>
      <c r="N2723" t="s">
        <v>8269</v>
      </c>
      <c r="O2723" t="s">
        <v>8315</v>
      </c>
      <c r="P2723" t="s">
        <v>8316</v>
      </c>
      <c r="Q2723">
        <f t="shared" si="253"/>
        <v>102</v>
      </c>
      <c r="R2723">
        <f t="shared" si="252"/>
        <v>150.15</v>
      </c>
      <c r="S2723" s="12">
        <f t="shared" si="254"/>
        <v>42318.702094907407</v>
      </c>
      <c r="T2723" s="12">
        <f t="shared" si="255"/>
        <v>42348.702094907407</v>
      </c>
      <c r="U2723">
        <f t="shared" si="256"/>
        <v>2015</v>
      </c>
      <c r="V2723" s="18">
        <f t="shared" si="257"/>
        <v>30</v>
      </c>
    </row>
    <row r="2724" spans="1:22" ht="60" x14ac:dyDescent="0.25">
      <c r="A2724">
        <v>521</v>
      </c>
      <c r="B2724" s="3" t="s">
        <v>522</v>
      </c>
      <c r="C2724" s="3" t="s">
        <v>4631</v>
      </c>
      <c r="D2724" s="6">
        <v>5000</v>
      </c>
      <c r="E2724" s="8">
        <v>5232</v>
      </c>
      <c r="F2724" t="s">
        <v>8218</v>
      </c>
      <c r="G2724" t="s">
        <v>8223</v>
      </c>
      <c r="H2724" t="s">
        <v>8245</v>
      </c>
      <c r="I2724">
        <v>1477976340</v>
      </c>
      <c r="J2724">
        <v>1475460819</v>
      </c>
      <c r="K2724" t="b">
        <v>0</v>
      </c>
      <c r="L2724">
        <v>56</v>
      </c>
      <c r="M2724" t="b">
        <v>1</v>
      </c>
      <c r="N2724" t="s">
        <v>8269</v>
      </c>
      <c r="O2724" t="s">
        <v>8315</v>
      </c>
      <c r="P2724" t="s">
        <v>8316</v>
      </c>
      <c r="Q2724">
        <f t="shared" si="253"/>
        <v>105</v>
      </c>
      <c r="R2724">
        <f t="shared" si="252"/>
        <v>93.43</v>
      </c>
      <c r="S2724" s="12">
        <f t="shared" si="254"/>
        <v>42646.092812499999</v>
      </c>
      <c r="T2724" s="12">
        <f t="shared" si="255"/>
        <v>42675.207638888889</v>
      </c>
      <c r="U2724">
        <f t="shared" si="256"/>
        <v>2016</v>
      </c>
      <c r="V2724" s="18">
        <f t="shared" si="257"/>
        <v>29.114826388888886</v>
      </c>
    </row>
    <row r="2725" spans="1:22" ht="45" x14ac:dyDescent="0.25">
      <c r="A2725">
        <v>522</v>
      </c>
      <c r="B2725" s="3" t="s">
        <v>523</v>
      </c>
      <c r="C2725" s="3" t="s">
        <v>4632</v>
      </c>
      <c r="D2725" s="6">
        <v>3000</v>
      </c>
      <c r="E2725" s="8">
        <v>3440</v>
      </c>
      <c r="F2725" t="s">
        <v>8218</v>
      </c>
      <c r="G2725" t="s">
        <v>8223</v>
      </c>
      <c r="H2725" t="s">
        <v>8245</v>
      </c>
      <c r="I2725">
        <v>1458518325</v>
      </c>
      <c r="J2725">
        <v>1456793925</v>
      </c>
      <c r="K2725" t="b">
        <v>0</v>
      </c>
      <c r="L2725">
        <v>31</v>
      </c>
      <c r="M2725" t="b">
        <v>1</v>
      </c>
      <c r="N2725" t="s">
        <v>8269</v>
      </c>
      <c r="O2725" t="s">
        <v>8315</v>
      </c>
      <c r="P2725" t="s">
        <v>8316</v>
      </c>
      <c r="Q2725">
        <f t="shared" si="253"/>
        <v>115</v>
      </c>
      <c r="R2725">
        <f t="shared" si="252"/>
        <v>110.97</v>
      </c>
      <c r="S2725" s="12">
        <f t="shared" si="254"/>
        <v>42430.040798611109</v>
      </c>
      <c r="T2725" s="12">
        <f t="shared" si="255"/>
        <v>42449.999131944445</v>
      </c>
      <c r="U2725">
        <f t="shared" si="256"/>
        <v>2016</v>
      </c>
      <c r="V2725" s="18">
        <f t="shared" si="257"/>
        <v>19.958333333333332</v>
      </c>
    </row>
    <row r="2726" spans="1:22" ht="60" x14ac:dyDescent="0.25">
      <c r="A2726">
        <v>523</v>
      </c>
      <c r="B2726" s="3" t="s">
        <v>524</v>
      </c>
      <c r="C2726" s="3" t="s">
        <v>4633</v>
      </c>
      <c r="D2726" s="6">
        <v>5000</v>
      </c>
      <c r="E2726" s="8">
        <v>6030</v>
      </c>
      <c r="F2726" t="s">
        <v>8218</v>
      </c>
      <c r="G2726" t="s">
        <v>8223</v>
      </c>
      <c r="H2726" t="s">
        <v>8245</v>
      </c>
      <c r="I2726">
        <v>1442805076</v>
      </c>
      <c r="J2726">
        <v>1440213076</v>
      </c>
      <c r="K2726" t="b">
        <v>0</v>
      </c>
      <c r="L2726">
        <v>84</v>
      </c>
      <c r="M2726" t="b">
        <v>1</v>
      </c>
      <c r="N2726" t="s">
        <v>8269</v>
      </c>
      <c r="O2726" t="s">
        <v>8315</v>
      </c>
      <c r="P2726" t="s">
        <v>8316</v>
      </c>
      <c r="Q2726">
        <f t="shared" si="253"/>
        <v>121</v>
      </c>
      <c r="R2726">
        <f t="shared" si="252"/>
        <v>71.790000000000006</v>
      </c>
      <c r="S2726" s="12">
        <f t="shared" si="254"/>
        <v>42238.13282407407</v>
      </c>
      <c r="T2726" s="12">
        <f t="shared" si="255"/>
        <v>42268.13282407407</v>
      </c>
      <c r="U2726">
        <f t="shared" si="256"/>
        <v>2015</v>
      </c>
      <c r="V2726" s="18">
        <f t="shared" si="257"/>
        <v>30</v>
      </c>
    </row>
    <row r="2727" spans="1:22" ht="60" x14ac:dyDescent="0.25">
      <c r="A2727">
        <v>524</v>
      </c>
      <c r="B2727" s="3" t="s">
        <v>525</v>
      </c>
      <c r="C2727" s="3" t="s">
        <v>4634</v>
      </c>
      <c r="D2727" s="6">
        <v>3500</v>
      </c>
      <c r="E2727" s="8">
        <v>3803.55</v>
      </c>
      <c r="F2727" t="s">
        <v>8218</v>
      </c>
      <c r="G2727" t="s">
        <v>8224</v>
      </c>
      <c r="H2727" t="s">
        <v>8246</v>
      </c>
      <c r="I2727">
        <v>1464801169</v>
      </c>
      <c r="J2727">
        <v>1462209169</v>
      </c>
      <c r="K2727" t="b">
        <v>0</v>
      </c>
      <c r="L2727">
        <v>130</v>
      </c>
      <c r="M2727" t="b">
        <v>1</v>
      </c>
      <c r="N2727" t="s">
        <v>8269</v>
      </c>
      <c r="O2727" t="s">
        <v>8315</v>
      </c>
      <c r="P2727" t="s">
        <v>8316</v>
      </c>
      <c r="Q2727">
        <f t="shared" si="253"/>
        <v>109</v>
      </c>
      <c r="R2727">
        <f t="shared" si="252"/>
        <v>29.26</v>
      </c>
      <c r="S2727" s="12">
        <f t="shared" si="254"/>
        <v>42492.717233796298</v>
      </c>
      <c r="T2727" s="12">
        <f t="shared" si="255"/>
        <v>42522.717233796298</v>
      </c>
      <c r="U2727">
        <f t="shared" si="256"/>
        <v>2016</v>
      </c>
      <c r="V2727" s="18">
        <f t="shared" si="257"/>
        <v>30</v>
      </c>
    </row>
    <row r="2728" spans="1:22" ht="60" x14ac:dyDescent="0.25">
      <c r="A2728">
        <v>525</v>
      </c>
      <c r="B2728" s="3" t="s">
        <v>526</v>
      </c>
      <c r="C2728" s="3" t="s">
        <v>4635</v>
      </c>
      <c r="D2728" s="6">
        <v>12000</v>
      </c>
      <c r="E2728" s="8">
        <v>12000</v>
      </c>
      <c r="F2728" t="s">
        <v>8218</v>
      </c>
      <c r="G2728" t="s">
        <v>8223</v>
      </c>
      <c r="H2728" t="s">
        <v>8245</v>
      </c>
      <c r="I2728">
        <v>1410601041</v>
      </c>
      <c r="J2728">
        <v>1406713041</v>
      </c>
      <c r="K2728" t="b">
        <v>0</v>
      </c>
      <c r="L2728">
        <v>12</v>
      </c>
      <c r="M2728" t="b">
        <v>1</v>
      </c>
      <c r="N2728" t="s">
        <v>8269</v>
      </c>
      <c r="O2728" t="s">
        <v>8315</v>
      </c>
      <c r="P2728" t="s">
        <v>8316</v>
      </c>
      <c r="Q2728">
        <f t="shared" si="253"/>
        <v>100</v>
      </c>
      <c r="R2728">
        <f t="shared" si="252"/>
        <v>1000</v>
      </c>
      <c r="S2728" s="12">
        <f t="shared" si="254"/>
        <v>41850.400937500002</v>
      </c>
      <c r="T2728" s="12">
        <f t="shared" si="255"/>
        <v>41895.400937500002</v>
      </c>
      <c r="U2728">
        <f t="shared" si="256"/>
        <v>2014</v>
      </c>
      <c r="V2728" s="18">
        <f t="shared" si="257"/>
        <v>45</v>
      </c>
    </row>
    <row r="2729" spans="1:22" ht="45" x14ac:dyDescent="0.25">
      <c r="A2729">
        <v>526</v>
      </c>
      <c r="B2729" s="3" t="s">
        <v>527</v>
      </c>
      <c r="C2729" s="3" t="s">
        <v>4636</v>
      </c>
      <c r="D2729" s="6">
        <v>1500</v>
      </c>
      <c r="E2729" s="8">
        <v>1710</v>
      </c>
      <c r="F2729" t="s">
        <v>8218</v>
      </c>
      <c r="G2729" t="s">
        <v>8224</v>
      </c>
      <c r="H2729" t="s">
        <v>8246</v>
      </c>
      <c r="I2729">
        <v>1438966800</v>
      </c>
      <c r="J2729">
        <v>1436278344</v>
      </c>
      <c r="K2729" t="b">
        <v>0</v>
      </c>
      <c r="L2729">
        <v>23</v>
      </c>
      <c r="M2729" t="b">
        <v>1</v>
      </c>
      <c r="N2729" t="s">
        <v>8269</v>
      </c>
      <c r="O2729" t="s">
        <v>8315</v>
      </c>
      <c r="P2729" t="s">
        <v>8316</v>
      </c>
      <c r="Q2729">
        <f t="shared" si="253"/>
        <v>114</v>
      </c>
      <c r="R2729">
        <f t="shared" si="252"/>
        <v>74.349999999999994</v>
      </c>
      <c r="S2729" s="12">
        <f t="shared" si="254"/>
        <v>42192.591944444444</v>
      </c>
      <c r="T2729" s="12">
        <f t="shared" si="255"/>
        <v>42223.708333333328</v>
      </c>
      <c r="U2729">
        <f t="shared" si="256"/>
        <v>2015</v>
      </c>
      <c r="V2729" s="18">
        <f t="shared" si="257"/>
        <v>31.116388888888888</v>
      </c>
    </row>
    <row r="2730" spans="1:22" ht="60" x14ac:dyDescent="0.25">
      <c r="A2730">
        <v>527</v>
      </c>
      <c r="B2730" s="3" t="s">
        <v>528</v>
      </c>
      <c r="C2730" s="3" t="s">
        <v>4637</v>
      </c>
      <c r="D2730" s="6">
        <v>10000</v>
      </c>
      <c r="E2730" s="8">
        <v>10085</v>
      </c>
      <c r="F2730" t="s">
        <v>8218</v>
      </c>
      <c r="G2730" t="s">
        <v>8223</v>
      </c>
      <c r="H2730" t="s">
        <v>8245</v>
      </c>
      <c r="I2730">
        <v>1487347500</v>
      </c>
      <c r="J2730">
        <v>1484715366</v>
      </c>
      <c r="K2730" t="b">
        <v>0</v>
      </c>
      <c r="L2730">
        <v>158</v>
      </c>
      <c r="M2730" t="b">
        <v>1</v>
      </c>
      <c r="N2730" t="s">
        <v>8269</v>
      </c>
      <c r="O2730" t="s">
        <v>8315</v>
      </c>
      <c r="P2730" t="s">
        <v>8316</v>
      </c>
      <c r="Q2730">
        <f t="shared" si="253"/>
        <v>101</v>
      </c>
      <c r="R2730">
        <f t="shared" si="252"/>
        <v>63.83</v>
      </c>
      <c r="S2730" s="12">
        <f t="shared" si="254"/>
        <v>42753.205625000002</v>
      </c>
      <c r="T2730" s="12">
        <f t="shared" si="255"/>
        <v>42783.670138888891</v>
      </c>
      <c r="U2730">
        <f t="shared" si="256"/>
        <v>2017</v>
      </c>
      <c r="V2730" s="18">
        <f t="shared" si="257"/>
        <v>30.464513888888888</v>
      </c>
    </row>
    <row r="2731" spans="1:22" ht="30" x14ac:dyDescent="0.25">
      <c r="A2731">
        <v>528</v>
      </c>
      <c r="B2731" s="3" t="s">
        <v>529</v>
      </c>
      <c r="C2731" s="3" t="s">
        <v>4638</v>
      </c>
      <c r="D2731" s="6">
        <v>1150</v>
      </c>
      <c r="E2731" s="8">
        <v>1330</v>
      </c>
      <c r="F2731" t="s">
        <v>8218</v>
      </c>
      <c r="G2731" t="s">
        <v>8223</v>
      </c>
      <c r="H2731" t="s">
        <v>8245</v>
      </c>
      <c r="I2731">
        <v>1434921600</v>
      </c>
      <c r="J2731">
        <v>1433109907</v>
      </c>
      <c r="K2731" t="b">
        <v>0</v>
      </c>
      <c r="L2731">
        <v>30</v>
      </c>
      <c r="M2731" t="b">
        <v>1</v>
      </c>
      <c r="N2731" t="s">
        <v>8269</v>
      </c>
      <c r="O2731" t="s">
        <v>8315</v>
      </c>
      <c r="P2731" t="s">
        <v>8316</v>
      </c>
      <c r="Q2731">
        <f t="shared" si="253"/>
        <v>116</v>
      </c>
      <c r="R2731">
        <f t="shared" si="252"/>
        <v>44.33</v>
      </c>
      <c r="S2731" s="12">
        <f t="shared" si="254"/>
        <v>42155.920219907406</v>
      </c>
      <c r="T2731" s="12">
        <f t="shared" si="255"/>
        <v>42176.888888888891</v>
      </c>
      <c r="U2731">
        <f t="shared" si="256"/>
        <v>2015</v>
      </c>
      <c r="V2731" s="18">
        <f t="shared" si="257"/>
        <v>20.968668981481482</v>
      </c>
    </row>
    <row r="2732" spans="1:22" ht="60" x14ac:dyDescent="0.25">
      <c r="A2732">
        <v>529</v>
      </c>
      <c r="B2732" s="3" t="s">
        <v>530</v>
      </c>
      <c r="C2732" s="3" t="s">
        <v>4639</v>
      </c>
      <c r="D2732" s="6">
        <v>1200</v>
      </c>
      <c r="E2732" s="8">
        <v>1565</v>
      </c>
      <c r="F2732" t="s">
        <v>8218</v>
      </c>
      <c r="G2732" t="s">
        <v>8228</v>
      </c>
      <c r="H2732" t="s">
        <v>8250</v>
      </c>
      <c r="I2732">
        <v>1484110800</v>
      </c>
      <c r="J2732">
        <v>1482281094</v>
      </c>
      <c r="K2732" t="b">
        <v>0</v>
      </c>
      <c r="L2732">
        <v>18</v>
      </c>
      <c r="M2732" t="b">
        <v>1</v>
      </c>
      <c r="N2732" t="s">
        <v>8269</v>
      </c>
      <c r="O2732" t="s">
        <v>8315</v>
      </c>
      <c r="P2732" t="s">
        <v>8316</v>
      </c>
      <c r="Q2732">
        <f t="shared" si="253"/>
        <v>130</v>
      </c>
      <c r="R2732">
        <f t="shared" si="252"/>
        <v>86.94</v>
      </c>
      <c r="S2732" s="12">
        <f t="shared" si="254"/>
        <v>42725.031180555554</v>
      </c>
      <c r="T2732" s="12">
        <f t="shared" si="255"/>
        <v>42746.208333333328</v>
      </c>
      <c r="U2732">
        <f t="shared" si="256"/>
        <v>2016</v>
      </c>
      <c r="V2732" s="18">
        <f t="shared" si="257"/>
        <v>21.177152777777778</v>
      </c>
    </row>
    <row r="2733" spans="1:22" ht="60" x14ac:dyDescent="0.25">
      <c r="A2733">
        <v>530</v>
      </c>
      <c r="B2733" s="3" t="s">
        <v>531</v>
      </c>
      <c r="C2733" s="3" t="s">
        <v>4640</v>
      </c>
      <c r="D2733" s="6">
        <v>3405</v>
      </c>
      <c r="E2733" s="8">
        <v>3670</v>
      </c>
      <c r="F2733" t="s">
        <v>8218</v>
      </c>
      <c r="G2733" t="s">
        <v>8223</v>
      </c>
      <c r="H2733" t="s">
        <v>8245</v>
      </c>
      <c r="I2733">
        <v>1435111200</v>
      </c>
      <c r="J2733">
        <v>1433254268</v>
      </c>
      <c r="K2733" t="b">
        <v>0</v>
      </c>
      <c r="L2733">
        <v>29</v>
      </c>
      <c r="M2733" t="b">
        <v>1</v>
      </c>
      <c r="N2733" t="s">
        <v>8269</v>
      </c>
      <c r="O2733" t="s">
        <v>8315</v>
      </c>
      <c r="P2733" t="s">
        <v>8316</v>
      </c>
      <c r="Q2733">
        <f t="shared" si="253"/>
        <v>108</v>
      </c>
      <c r="R2733">
        <f t="shared" si="252"/>
        <v>126.55</v>
      </c>
      <c r="S2733" s="12">
        <f t="shared" si="254"/>
        <v>42157.591064814813</v>
      </c>
      <c r="T2733" s="12">
        <f t="shared" si="255"/>
        <v>42179.083333333328</v>
      </c>
      <c r="U2733">
        <f t="shared" si="256"/>
        <v>2015</v>
      </c>
      <c r="V2733" s="18">
        <f t="shared" si="257"/>
        <v>21.492268518518518</v>
      </c>
    </row>
    <row r="2734" spans="1:22" ht="60" x14ac:dyDescent="0.25">
      <c r="A2734">
        <v>531</v>
      </c>
      <c r="B2734" s="3" t="s">
        <v>532</v>
      </c>
      <c r="C2734" s="3" t="s">
        <v>4641</v>
      </c>
      <c r="D2734" s="6">
        <v>4000</v>
      </c>
      <c r="E2734" s="8">
        <v>4000</v>
      </c>
      <c r="F2734" t="s">
        <v>8218</v>
      </c>
      <c r="G2734" t="s">
        <v>8223</v>
      </c>
      <c r="H2734" t="s">
        <v>8245</v>
      </c>
      <c r="I2734">
        <v>1481957940</v>
      </c>
      <c r="J2734">
        <v>1478050429</v>
      </c>
      <c r="K2734" t="b">
        <v>0</v>
      </c>
      <c r="L2734">
        <v>31</v>
      </c>
      <c r="M2734" t="b">
        <v>1</v>
      </c>
      <c r="N2734" t="s">
        <v>8269</v>
      </c>
      <c r="O2734" t="s">
        <v>8315</v>
      </c>
      <c r="P2734" t="s">
        <v>8316</v>
      </c>
      <c r="Q2734">
        <f t="shared" si="253"/>
        <v>100</v>
      </c>
      <c r="R2734">
        <f t="shared" si="252"/>
        <v>129.03</v>
      </c>
      <c r="S2734" s="12">
        <f t="shared" si="254"/>
        <v>42676.065150462964</v>
      </c>
      <c r="T2734" s="12">
        <f t="shared" si="255"/>
        <v>42721.290972222225</v>
      </c>
      <c r="U2734">
        <f t="shared" si="256"/>
        <v>2016</v>
      </c>
      <c r="V2734" s="18">
        <f t="shared" si="257"/>
        <v>45.225821759259254</v>
      </c>
    </row>
    <row r="2735" spans="1:22" ht="60" x14ac:dyDescent="0.25">
      <c r="A2735">
        <v>532</v>
      </c>
      <c r="B2735" s="3" t="s">
        <v>533</v>
      </c>
      <c r="C2735" s="3" t="s">
        <v>4642</v>
      </c>
      <c r="D2735" s="6">
        <v>10000</v>
      </c>
      <c r="E2735" s="8">
        <v>12325</v>
      </c>
      <c r="F2735" t="s">
        <v>8218</v>
      </c>
      <c r="G2735" t="s">
        <v>8223</v>
      </c>
      <c r="H2735" t="s">
        <v>8245</v>
      </c>
      <c r="I2735">
        <v>1463098208</v>
      </c>
      <c r="J2735">
        <v>1460506208</v>
      </c>
      <c r="K2735" t="b">
        <v>0</v>
      </c>
      <c r="L2735">
        <v>173</v>
      </c>
      <c r="M2735" t="b">
        <v>1</v>
      </c>
      <c r="N2735" t="s">
        <v>8269</v>
      </c>
      <c r="O2735" t="s">
        <v>8315</v>
      </c>
      <c r="P2735" t="s">
        <v>8316</v>
      </c>
      <c r="Q2735">
        <f t="shared" si="253"/>
        <v>123</v>
      </c>
      <c r="R2735">
        <f t="shared" si="252"/>
        <v>71.239999999999995</v>
      </c>
      <c r="S2735" s="12">
        <f t="shared" si="254"/>
        <v>42473.007037037038</v>
      </c>
      <c r="T2735" s="12">
        <f t="shared" si="255"/>
        <v>42503.007037037038</v>
      </c>
      <c r="U2735">
        <f t="shared" si="256"/>
        <v>2016</v>
      </c>
      <c r="V2735" s="18">
        <f t="shared" si="257"/>
        <v>30</v>
      </c>
    </row>
    <row r="2736" spans="1:22" ht="60" x14ac:dyDescent="0.25">
      <c r="A2736">
        <v>533</v>
      </c>
      <c r="B2736" s="3" t="s">
        <v>534</v>
      </c>
      <c r="C2736" s="3" t="s">
        <v>4643</v>
      </c>
      <c r="D2736" s="6">
        <v>2000</v>
      </c>
      <c r="E2736" s="8">
        <v>2004</v>
      </c>
      <c r="F2736" t="s">
        <v>8218</v>
      </c>
      <c r="G2736" t="s">
        <v>8224</v>
      </c>
      <c r="H2736" t="s">
        <v>8246</v>
      </c>
      <c r="I2736">
        <v>1463394365</v>
      </c>
      <c r="J2736">
        <v>1461320765</v>
      </c>
      <c r="K2736" t="b">
        <v>0</v>
      </c>
      <c r="L2736">
        <v>17</v>
      </c>
      <c r="M2736" t="b">
        <v>1</v>
      </c>
      <c r="N2736" t="s">
        <v>8269</v>
      </c>
      <c r="O2736" t="s">
        <v>8315</v>
      </c>
      <c r="P2736" t="s">
        <v>8316</v>
      </c>
      <c r="Q2736">
        <f t="shared" si="253"/>
        <v>100</v>
      </c>
      <c r="R2736">
        <f t="shared" si="252"/>
        <v>117.88</v>
      </c>
      <c r="S2736" s="12">
        <f t="shared" si="254"/>
        <v>42482.43478009259</v>
      </c>
      <c r="T2736" s="12">
        <f t="shared" si="255"/>
        <v>42506.43478009259</v>
      </c>
      <c r="U2736">
        <f t="shared" si="256"/>
        <v>2016</v>
      </c>
      <c r="V2736" s="18">
        <f t="shared" si="257"/>
        <v>24</v>
      </c>
    </row>
    <row r="2737" spans="1:22" ht="60" x14ac:dyDescent="0.25">
      <c r="A2737">
        <v>534</v>
      </c>
      <c r="B2737" s="3" t="s">
        <v>535</v>
      </c>
      <c r="C2737" s="3" t="s">
        <v>4644</v>
      </c>
      <c r="D2737" s="6">
        <v>15000</v>
      </c>
      <c r="E2737" s="8">
        <v>15700</v>
      </c>
      <c r="F2737" t="s">
        <v>8218</v>
      </c>
      <c r="G2737" t="s">
        <v>8233</v>
      </c>
      <c r="H2737" t="s">
        <v>8253</v>
      </c>
      <c r="I2737">
        <v>1446418800</v>
      </c>
      <c r="J2737">
        <v>1443036470</v>
      </c>
      <c r="K2737" t="b">
        <v>0</v>
      </c>
      <c r="L2737">
        <v>48</v>
      </c>
      <c r="M2737" t="b">
        <v>1</v>
      </c>
      <c r="N2737" t="s">
        <v>8269</v>
      </c>
      <c r="O2737" t="s">
        <v>8315</v>
      </c>
      <c r="P2737" t="s">
        <v>8316</v>
      </c>
      <c r="Q2737">
        <f t="shared" si="253"/>
        <v>105</v>
      </c>
      <c r="R2737">
        <f t="shared" si="252"/>
        <v>327.08</v>
      </c>
      <c r="S2737" s="12">
        <f t="shared" si="254"/>
        <v>42270.810995370368</v>
      </c>
      <c r="T2737" s="12">
        <f t="shared" si="255"/>
        <v>42309.958333333328</v>
      </c>
      <c r="U2737">
        <f t="shared" si="256"/>
        <v>2015</v>
      </c>
      <c r="V2737" s="18">
        <f t="shared" si="257"/>
        <v>39.147337962962958</v>
      </c>
    </row>
    <row r="2738" spans="1:22" ht="45" x14ac:dyDescent="0.25">
      <c r="A2738">
        <v>535</v>
      </c>
      <c r="B2738" s="3" t="s">
        <v>536</v>
      </c>
      <c r="C2738" s="3" t="s">
        <v>4645</v>
      </c>
      <c r="D2738" s="6">
        <v>2000</v>
      </c>
      <c r="E2738" s="8">
        <v>2050</v>
      </c>
      <c r="F2738" t="s">
        <v>8218</v>
      </c>
      <c r="G2738" t="s">
        <v>8224</v>
      </c>
      <c r="H2738" t="s">
        <v>8246</v>
      </c>
      <c r="I2738">
        <v>1483707905</v>
      </c>
      <c r="J2738">
        <v>1481115905</v>
      </c>
      <c r="K2738" t="b">
        <v>0</v>
      </c>
      <c r="L2738">
        <v>59</v>
      </c>
      <c r="M2738" t="b">
        <v>1</v>
      </c>
      <c r="N2738" t="s">
        <v>8269</v>
      </c>
      <c r="O2738" t="s">
        <v>8315</v>
      </c>
      <c r="P2738" t="s">
        <v>8316</v>
      </c>
      <c r="Q2738">
        <f t="shared" si="253"/>
        <v>103</v>
      </c>
      <c r="R2738">
        <f t="shared" si="252"/>
        <v>34.75</v>
      </c>
      <c r="S2738" s="12">
        <f t="shared" si="254"/>
        <v>42711.545196759253</v>
      </c>
      <c r="T2738" s="12">
        <f t="shared" si="255"/>
        <v>42741.545196759253</v>
      </c>
      <c r="U2738">
        <f t="shared" si="256"/>
        <v>2016</v>
      </c>
      <c r="V2738" s="18">
        <f t="shared" si="257"/>
        <v>30</v>
      </c>
    </row>
    <row r="2739" spans="1:22" ht="60" x14ac:dyDescent="0.25">
      <c r="A2739">
        <v>536</v>
      </c>
      <c r="B2739" s="3" t="s">
        <v>537</v>
      </c>
      <c r="C2739" s="3" t="s">
        <v>4646</v>
      </c>
      <c r="D2739" s="6">
        <v>3300</v>
      </c>
      <c r="E2739" s="8">
        <v>3902.5</v>
      </c>
      <c r="F2739" t="s">
        <v>8218</v>
      </c>
      <c r="G2739" t="s">
        <v>8224</v>
      </c>
      <c r="H2739" t="s">
        <v>8246</v>
      </c>
      <c r="I2739">
        <v>1438624800</v>
      </c>
      <c r="J2739">
        <v>1435133807</v>
      </c>
      <c r="K2739" t="b">
        <v>0</v>
      </c>
      <c r="L2739">
        <v>39</v>
      </c>
      <c r="M2739" t="b">
        <v>1</v>
      </c>
      <c r="N2739" t="s">
        <v>8269</v>
      </c>
      <c r="O2739" t="s">
        <v>8315</v>
      </c>
      <c r="P2739" t="s">
        <v>8316</v>
      </c>
      <c r="Q2739">
        <f t="shared" si="253"/>
        <v>118</v>
      </c>
      <c r="R2739">
        <f t="shared" si="252"/>
        <v>100.06</v>
      </c>
      <c r="S2739" s="12">
        <f t="shared" si="254"/>
        <v>42179.344988425932</v>
      </c>
      <c r="T2739" s="12">
        <f t="shared" si="255"/>
        <v>42219.75</v>
      </c>
      <c r="U2739">
        <f t="shared" si="256"/>
        <v>2015</v>
      </c>
      <c r="V2739" s="18">
        <f t="shared" si="257"/>
        <v>40.405011574074074</v>
      </c>
    </row>
    <row r="2740" spans="1:22" ht="60" x14ac:dyDescent="0.25">
      <c r="A2740">
        <v>537</v>
      </c>
      <c r="B2740" s="3" t="s">
        <v>538</v>
      </c>
      <c r="C2740" s="3" t="s">
        <v>4647</v>
      </c>
      <c r="D2740" s="6">
        <v>2000</v>
      </c>
      <c r="E2740" s="8">
        <v>2410</v>
      </c>
      <c r="F2740" t="s">
        <v>8218</v>
      </c>
      <c r="G2740" t="s">
        <v>8223</v>
      </c>
      <c r="H2740" t="s">
        <v>8245</v>
      </c>
      <c r="I2740">
        <v>1446665191</v>
      </c>
      <c r="J2740">
        <v>1444069591</v>
      </c>
      <c r="K2740" t="b">
        <v>0</v>
      </c>
      <c r="L2740">
        <v>59</v>
      </c>
      <c r="M2740" t="b">
        <v>1</v>
      </c>
      <c r="N2740" t="s">
        <v>8269</v>
      </c>
      <c r="O2740" t="s">
        <v>8315</v>
      </c>
      <c r="P2740" t="s">
        <v>8316</v>
      </c>
      <c r="Q2740">
        <f t="shared" si="253"/>
        <v>121</v>
      </c>
      <c r="R2740">
        <f t="shared" si="252"/>
        <v>40.85</v>
      </c>
      <c r="S2740" s="12">
        <f t="shared" si="254"/>
        <v>42282.768414351856</v>
      </c>
      <c r="T2740" s="12">
        <f t="shared" si="255"/>
        <v>42312.810081018513</v>
      </c>
      <c r="U2740">
        <f t="shared" si="256"/>
        <v>2015</v>
      </c>
      <c r="V2740" s="18">
        <f t="shared" si="257"/>
        <v>30.041666666666668</v>
      </c>
    </row>
    <row r="2741" spans="1:22" ht="60" x14ac:dyDescent="0.25">
      <c r="A2741">
        <v>538</v>
      </c>
      <c r="B2741" s="3" t="s">
        <v>539</v>
      </c>
      <c r="C2741" s="3" t="s">
        <v>4648</v>
      </c>
      <c r="D2741" s="6">
        <v>5000</v>
      </c>
      <c r="E2741" s="8">
        <v>15121</v>
      </c>
      <c r="F2741" t="s">
        <v>8218</v>
      </c>
      <c r="G2741" t="s">
        <v>8223</v>
      </c>
      <c r="H2741" t="s">
        <v>8245</v>
      </c>
      <c r="I2741">
        <v>1463166263</v>
      </c>
      <c r="J2741">
        <v>1460574263</v>
      </c>
      <c r="K2741" t="b">
        <v>0</v>
      </c>
      <c r="L2741">
        <v>60</v>
      </c>
      <c r="M2741" t="b">
        <v>1</v>
      </c>
      <c r="N2741" t="s">
        <v>8269</v>
      </c>
      <c r="O2741" t="s">
        <v>8315</v>
      </c>
      <c r="P2741" t="s">
        <v>8316</v>
      </c>
      <c r="Q2741">
        <f t="shared" si="253"/>
        <v>302</v>
      </c>
      <c r="R2741">
        <f t="shared" si="252"/>
        <v>252.02</v>
      </c>
      <c r="S2741" s="12">
        <f t="shared" si="254"/>
        <v>42473.794710648144</v>
      </c>
      <c r="T2741" s="12">
        <f t="shared" si="255"/>
        <v>42503.794710648144</v>
      </c>
      <c r="U2741">
        <f t="shared" si="256"/>
        <v>2016</v>
      </c>
      <c r="V2741" s="18">
        <f t="shared" si="257"/>
        <v>30</v>
      </c>
    </row>
    <row r="2742" spans="1:22" ht="45" x14ac:dyDescent="0.25">
      <c r="A2742">
        <v>539</v>
      </c>
      <c r="B2742" s="3" t="s">
        <v>540</v>
      </c>
      <c r="C2742" s="3" t="s">
        <v>4649</v>
      </c>
      <c r="D2742" s="6">
        <v>500</v>
      </c>
      <c r="E2742" s="8">
        <v>503.22</v>
      </c>
      <c r="F2742" t="s">
        <v>8218</v>
      </c>
      <c r="G2742" t="s">
        <v>8224</v>
      </c>
      <c r="H2742" t="s">
        <v>8246</v>
      </c>
      <c r="I2742">
        <v>1467681107</v>
      </c>
      <c r="J2742">
        <v>1465866707</v>
      </c>
      <c r="K2742" t="b">
        <v>0</v>
      </c>
      <c r="L2742">
        <v>20</v>
      </c>
      <c r="M2742" t="b">
        <v>1</v>
      </c>
      <c r="N2742" t="s">
        <v>8269</v>
      </c>
      <c r="O2742" t="s">
        <v>8315</v>
      </c>
      <c r="P2742" t="s">
        <v>8316</v>
      </c>
      <c r="Q2742">
        <f t="shared" si="253"/>
        <v>101</v>
      </c>
      <c r="R2742">
        <f t="shared" si="252"/>
        <v>25.16</v>
      </c>
      <c r="S2742" s="12">
        <f t="shared" si="254"/>
        <v>42535.049849537041</v>
      </c>
      <c r="T2742" s="12">
        <f t="shared" si="255"/>
        <v>42556.049849537041</v>
      </c>
      <c r="U2742">
        <f t="shared" si="256"/>
        <v>2016</v>
      </c>
      <c r="V2742" s="18">
        <f t="shared" si="257"/>
        <v>21</v>
      </c>
    </row>
    <row r="2743" spans="1:22" ht="60" x14ac:dyDescent="0.25">
      <c r="A2743">
        <v>1284</v>
      </c>
      <c r="B2743" s="3" t="s">
        <v>1285</v>
      </c>
      <c r="C2743" s="3" t="s">
        <v>5394</v>
      </c>
      <c r="D2743" s="6">
        <v>2000</v>
      </c>
      <c r="E2743" s="8">
        <v>2020</v>
      </c>
      <c r="F2743" t="s">
        <v>8218</v>
      </c>
      <c r="G2743" t="s">
        <v>8223</v>
      </c>
      <c r="H2743" t="s">
        <v>8245</v>
      </c>
      <c r="I2743">
        <v>1483203540</v>
      </c>
      <c r="J2743">
        <v>1481175482</v>
      </c>
      <c r="K2743" t="b">
        <v>0</v>
      </c>
      <c r="L2743">
        <v>31</v>
      </c>
      <c r="M2743" t="b">
        <v>1</v>
      </c>
      <c r="N2743" t="s">
        <v>8269</v>
      </c>
      <c r="O2743" t="s">
        <v>8315</v>
      </c>
      <c r="P2743" t="s">
        <v>8316</v>
      </c>
      <c r="Q2743">
        <f t="shared" si="253"/>
        <v>101</v>
      </c>
      <c r="R2743">
        <f t="shared" si="252"/>
        <v>65.16</v>
      </c>
      <c r="S2743" s="12">
        <f t="shared" si="254"/>
        <v>42712.23474537037</v>
      </c>
      <c r="T2743" s="12">
        <f t="shared" si="255"/>
        <v>42735.707638888889</v>
      </c>
      <c r="U2743">
        <f t="shared" si="256"/>
        <v>2016</v>
      </c>
      <c r="V2743" s="18">
        <f t="shared" si="257"/>
        <v>23.472893518518518</v>
      </c>
    </row>
    <row r="2744" spans="1:22" ht="60" x14ac:dyDescent="0.25">
      <c r="A2744">
        <v>1285</v>
      </c>
      <c r="B2744" s="3" t="s">
        <v>1286</v>
      </c>
      <c r="C2744" s="3" t="s">
        <v>5395</v>
      </c>
      <c r="D2744" s="6">
        <v>2000</v>
      </c>
      <c r="E2744" s="8">
        <v>2033</v>
      </c>
      <c r="F2744" t="s">
        <v>8218</v>
      </c>
      <c r="G2744" t="s">
        <v>8224</v>
      </c>
      <c r="H2744" t="s">
        <v>8246</v>
      </c>
      <c r="I2744">
        <v>1434808775</v>
      </c>
      <c r="J2744">
        <v>1433512775</v>
      </c>
      <c r="K2744" t="b">
        <v>0</v>
      </c>
      <c r="L2744">
        <v>63</v>
      </c>
      <c r="M2744" t="b">
        <v>1</v>
      </c>
      <c r="N2744" t="s">
        <v>8269</v>
      </c>
      <c r="O2744" t="s">
        <v>8315</v>
      </c>
      <c r="P2744" t="s">
        <v>8316</v>
      </c>
      <c r="Q2744">
        <f t="shared" si="253"/>
        <v>102</v>
      </c>
      <c r="R2744">
        <f t="shared" si="252"/>
        <v>32.270000000000003</v>
      </c>
      <c r="S2744" s="12">
        <f t="shared" si="254"/>
        <v>42160.583043981482</v>
      </c>
      <c r="T2744" s="12">
        <f t="shared" si="255"/>
        <v>42175.583043981482</v>
      </c>
      <c r="U2744">
        <f t="shared" si="256"/>
        <v>2015</v>
      </c>
      <c r="V2744" s="18">
        <f t="shared" si="257"/>
        <v>15</v>
      </c>
    </row>
    <row r="2745" spans="1:22" ht="45" x14ac:dyDescent="0.25">
      <c r="A2745">
        <v>1286</v>
      </c>
      <c r="B2745" s="3" t="s">
        <v>1287</v>
      </c>
      <c r="C2745" s="3" t="s">
        <v>5396</v>
      </c>
      <c r="D2745" s="6">
        <v>1500</v>
      </c>
      <c r="E2745" s="8">
        <v>1625</v>
      </c>
      <c r="F2745" t="s">
        <v>8218</v>
      </c>
      <c r="G2745" t="s">
        <v>8224</v>
      </c>
      <c r="H2745" t="s">
        <v>8246</v>
      </c>
      <c r="I2745">
        <v>1424181600</v>
      </c>
      <c r="J2745">
        <v>1423041227</v>
      </c>
      <c r="K2745" t="b">
        <v>0</v>
      </c>
      <c r="L2745">
        <v>20</v>
      </c>
      <c r="M2745" t="b">
        <v>1</v>
      </c>
      <c r="N2745" t="s">
        <v>8269</v>
      </c>
      <c r="O2745" t="s">
        <v>8315</v>
      </c>
      <c r="P2745" t="s">
        <v>8316</v>
      </c>
      <c r="Q2745">
        <f t="shared" si="253"/>
        <v>108</v>
      </c>
      <c r="R2745">
        <f t="shared" si="252"/>
        <v>81.25</v>
      </c>
      <c r="S2745" s="12">
        <f t="shared" si="254"/>
        <v>42039.384571759263</v>
      </c>
      <c r="T2745" s="12">
        <f t="shared" si="255"/>
        <v>42052.583333333328</v>
      </c>
      <c r="U2745">
        <f t="shared" si="256"/>
        <v>2015</v>
      </c>
      <c r="V2745" s="18">
        <f t="shared" si="257"/>
        <v>13.198761574074075</v>
      </c>
    </row>
    <row r="2746" spans="1:22" ht="90" x14ac:dyDescent="0.25">
      <c r="A2746">
        <v>1287</v>
      </c>
      <c r="B2746" s="3" t="s">
        <v>1288</v>
      </c>
      <c r="C2746" s="3" t="s">
        <v>5397</v>
      </c>
      <c r="D2746" s="6">
        <v>250</v>
      </c>
      <c r="E2746" s="8">
        <v>605</v>
      </c>
      <c r="F2746" t="s">
        <v>8218</v>
      </c>
      <c r="G2746" t="s">
        <v>8224</v>
      </c>
      <c r="H2746" t="s">
        <v>8246</v>
      </c>
      <c r="I2746">
        <v>1434120856</v>
      </c>
      <c r="J2746">
        <v>1428936856</v>
      </c>
      <c r="K2746" t="b">
        <v>0</v>
      </c>
      <c r="L2746">
        <v>25</v>
      </c>
      <c r="M2746" t="b">
        <v>1</v>
      </c>
      <c r="N2746" t="s">
        <v>8269</v>
      </c>
      <c r="O2746" t="s">
        <v>8315</v>
      </c>
      <c r="P2746" t="s">
        <v>8316</v>
      </c>
      <c r="Q2746">
        <f t="shared" si="253"/>
        <v>242</v>
      </c>
      <c r="R2746">
        <f t="shared" si="252"/>
        <v>24.2</v>
      </c>
      <c r="S2746" s="12">
        <f t="shared" si="254"/>
        <v>42107.621018518519</v>
      </c>
      <c r="T2746" s="12">
        <f t="shared" si="255"/>
        <v>42167.621018518519</v>
      </c>
      <c r="U2746">
        <f t="shared" si="256"/>
        <v>2015</v>
      </c>
      <c r="V2746" s="18">
        <f t="shared" si="257"/>
        <v>60</v>
      </c>
    </row>
    <row r="2747" spans="1:22" ht="60" x14ac:dyDescent="0.25">
      <c r="A2747">
        <v>1288</v>
      </c>
      <c r="B2747" s="3" t="s">
        <v>1289</v>
      </c>
      <c r="C2747" s="3" t="s">
        <v>5398</v>
      </c>
      <c r="D2747" s="6">
        <v>4000</v>
      </c>
      <c r="E2747" s="8">
        <v>4018</v>
      </c>
      <c r="F2747" t="s">
        <v>8218</v>
      </c>
      <c r="G2747" t="s">
        <v>8223</v>
      </c>
      <c r="H2747" t="s">
        <v>8245</v>
      </c>
      <c r="I2747">
        <v>1470801600</v>
      </c>
      <c r="J2747">
        <v>1468122163</v>
      </c>
      <c r="K2747" t="b">
        <v>0</v>
      </c>
      <c r="L2747">
        <v>61</v>
      </c>
      <c r="M2747" t="b">
        <v>1</v>
      </c>
      <c r="N2747" t="s">
        <v>8269</v>
      </c>
      <c r="O2747" t="s">
        <v>8315</v>
      </c>
      <c r="P2747" t="s">
        <v>8316</v>
      </c>
      <c r="Q2747">
        <f t="shared" si="253"/>
        <v>100</v>
      </c>
      <c r="R2747">
        <f t="shared" si="252"/>
        <v>65.87</v>
      </c>
      <c r="S2747" s="12">
        <f t="shared" si="254"/>
        <v>42561.154664351852</v>
      </c>
      <c r="T2747" s="12">
        <f t="shared" si="255"/>
        <v>42592.166666666672</v>
      </c>
      <c r="U2747">
        <f t="shared" si="256"/>
        <v>2016</v>
      </c>
      <c r="V2747" s="18">
        <f t="shared" si="257"/>
        <v>31.012002314814811</v>
      </c>
    </row>
    <row r="2748" spans="1:22" ht="45" x14ac:dyDescent="0.25">
      <c r="A2748">
        <v>1289</v>
      </c>
      <c r="B2748" s="3" t="s">
        <v>1290</v>
      </c>
      <c r="C2748" s="3" t="s">
        <v>5399</v>
      </c>
      <c r="D2748" s="6">
        <v>1500</v>
      </c>
      <c r="E2748" s="8">
        <v>1876</v>
      </c>
      <c r="F2748" t="s">
        <v>8218</v>
      </c>
      <c r="G2748" t="s">
        <v>8223</v>
      </c>
      <c r="H2748" t="s">
        <v>8245</v>
      </c>
      <c r="I2748">
        <v>1483499645</v>
      </c>
      <c r="J2748">
        <v>1480907645</v>
      </c>
      <c r="K2748" t="b">
        <v>0</v>
      </c>
      <c r="L2748">
        <v>52</v>
      </c>
      <c r="M2748" t="b">
        <v>1</v>
      </c>
      <c r="N2748" t="s">
        <v>8269</v>
      </c>
      <c r="O2748" t="s">
        <v>8315</v>
      </c>
      <c r="P2748" t="s">
        <v>8316</v>
      </c>
      <c r="Q2748">
        <f t="shared" si="253"/>
        <v>125</v>
      </c>
      <c r="R2748">
        <f t="shared" si="252"/>
        <v>36.08</v>
      </c>
      <c r="S2748" s="12">
        <f t="shared" si="254"/>
        <v>42709.134780092587</v>
      </c>
      <c r="T2748" s="12">
        <f t="shared" si="255"/>
        <v>42739.134780092587</v>
      </c>
      <c r="U2748">
        <f t="shared" si="256"/>
        <v>2016</v>
      </c>
      <c r="V2748" s="18">
        <f t="shared" si="257"/>
        <v>30</v>
      </c>
    </row>
    <row r="2749" spans="1:22" ht="30" x14ac:dyDescent="0.25">
      <c r="A2749">
        <v>1290</v>
      </c>
      <c r="B2749" s="3" t="s">
        <v>1291</v>
      </c>
      <c r="C2749" s="3" t="s">
        <v>5400</v>
      </c>
      <c r="D2749" s="6">
        <v>3500</v>
      </c>
      <c r="E2749" s="8">
        <v>3800</v>
      </c>
      <c r="F2749" t="s">
        <v>8218</v>
      </c>
      <c r="G2749" t="s">
        <v>8223</v>
      </c>
      <c r="H2749" t="s">
        <v>8245</v>
      </c>
      <c r="I2749">
        <v>1429772340</v>
      </c>
      <c r="J2749">
        <v>1427121931</v>
      </c>
      <c r="K2749" t="b">
        <v>0</v>
      </c>
      <c r="L2749">
        <v>86</v>
      </c>
      <c r="M2749" t="b">
        <v>1</v>
      </c>
      <c r="N2749" t="s">
        <v>8269</v>
      </c>
      <c r="O2749" t="s">
        <v>8315</v>
      </c>
      <c r="P2749" t="s">
        <v>8316</v>
      </c>
      <c r="Q2749">
        <f t="shared" si="253"/>
        <v>109</v>
      </c>
      <c r="R2749">
        <f t="shared" si="252"/>
        <v>44.19</v>
      </c>
      <c r="S2749" s="12">
        <f t="shared" si="254"/>
        <v>42086.614942129629</v>
      </c>
      <c r="T2749" s="12">
        <f t="shared" si="255"/>
        <v>42117.290972222225</v>
      </c>
      <c r="U2749">
        <f t="shared" si="256"/>
        <v>2015</v>
      </c>
      <c r="V2749" s="18">
        <f t="shared" si="257"/>
        <v>30.676030092592587</v>
      </c>
    </row>
    <row r="2750" spans="1:22" ht="60" x14ac:dyDescent="0.25">
      <c r="A2750">
        <v>1291</v>
      </c>
      <c r="B2750" s="3" t="s">
        <v>1292</v>
      </c>
      <c r="C2750" s="3" t="s">
        <v>5401</v>
      </c>
      <c r="D2750" s="6">
        <v>3000</v>
      </c>
      <c r="E2750" s="8">
        <v>4371</v>
      </c>
      <c r="F2750" t="s">
        <v>8218</v>
      </c>
      <c r="G2750" t="s">
        <v>8223</v>
      </c>
      <c r="H2750" t="s">
        <v>8245</v>
      </c>
      <c r="I2750">
        <v>1428390000</v>
      </c>
      <c r="J2750">
        <v>1425224391</v>
      </c>
      <c r="K2750" t="b">
        <v>0</v>
      </c>
      <c r="L2750">
        <v>42</v>
      </c>
      <c r="M2750" t="b">
        <v>1</v>
      </c>
      <c r="N2750" t="s">
        <v>8269</v>
      </c>
      <c r="O2750" t="s">
        <v>8315</v>
      </c>
      <c r="P2750" t="s">
        <v>8316</v>
      </c>
      <c r="Q2750">
        <f t="shared" si="253"/>
        <v>146</v>
      </c>
      <c r="R2750">
        <f t="shared" si="252"/>
        <v>104.07</v>
      </c>
      <c r="S2750" s="12">
        <f t="shared" si="254"/>
        <v>42064.652673611112</v>
      </c>
      <c r="T2750" s="12">
        <f t="shared" si="255"/>
        <v>42101.291666666672</v>
      </c>
      <c r="U2750">
        <f t="shared" si="256"/>
        <v>2015</v>
      </c>
      <c r="V2750" s="18">
        <f t="shared" si="257"/>
        <v>36.638993055555552</v>
      </c>
    </row>
    <row r="2751" spans="1:22" ht="60" x14ac:dyDescent="0.25">
      <c r="A2751">
        <v>1292</v>
      </c>
      <c r="B2751" s="3" t="s">
        <v>1293</v>
      </c>
      <c r="C2751" s="3" t="s">
        <v>5402</v>
      </c>
      <c r="D2751" s="6">
        <v>1700</v>
      </c>
      <c r="E2751" s="8">
        <v>1870</v>
      </c>
      <c r="F2751" t="s">
        <v>8218</v>
      </c>
      <c r="G2751" t="s">
        <v>8224</v>
      </c>
      <c r="H2751" t="s">
        <v>8246</v>
      </c>
      <c r="I2751">
        <v>1444172340</v>
      </c>
      <c r="J2751">
        <v>1441822828</v>
      </c>
      <c r="K2751" t="b">
        <v>0</v>
      </c>
      <c r="L2751">
        <v>52</v>
      </c>
      <c r="M2751" t="b">
        <v>1</v>
      </c>
      <c r="N2751" t="s">
        <v>8269</v>
      </c>
      <c r="O2751" t="s">
        <v>8315</v>
      </c>
      <c r="P2751" t="s">
        <v>8316</v>
      </c>
      <c r="Q2751">
        <f t="shared" si="253"/>
        <v>110</v>
      </c>
      <c r="R2751">
        <f t="shared" si="252"/>
        <v>35.96</v>
      </c>
      <c r="S2751" s="12">
        <f t="shared" si="254"/>
        <v>42256.764212962968</v>
      </c>
      <c r="T2751" s="12">
        <f t="shared" si="255"/>
        <v>42283.957638888889</v>
      </c>
      <c r="U2751">
        <f t="shared" si="256"/>
        <v>2015</v>
      </c>
      <c r="V2751" s="18">
        <f t="shared" si="257"/>
        <v>27.193425925925926</v>
      </c>
    </row>
    <row r="2752" spans="1:22" ht="60" x14ac:dyDescent="0.25">
      <c r="A2752">
        <v>1293</v>
      </c>
      <c r="B2752" s="3" t="s">
        <v>1294</v>
      </c>
      <c r="C2752" s="3" t="s">
        <v>5403</v>
      </c>
      <c r="D2752" s="6">
        <v>15000</v>
      </c>
      <c r="E2752" s="8">
        <v>15335</v>
      </c>
      <c r="F2752" t="s">
        <v>8218</v>
      </c>
      <c r="G2752" t="s">
        <v>8223</v>
      </c>
      <c r="H2752" t="s">
        <v>8245</v>
      </c>
      <c r="I2752">
        <v>1447523371</v>
      </c>
      <c r="J2752">
        <v>1444927771</v>
      </c>
      <c r="K2752" t="b">
        <v>0</v>
      </c>
      <c r="L2752">
        <v>120</v>
      </c>
      <c r="M2752" t="b">
        <v>1</v>
      </c>
      <c r="N2752" t="s">
        <v>8269</v>
      </c>
      <c r="O2752" t="s">
        <v>8315</v>
      </c>
      <c r="P2752" t="s">
        <v>8316</v>
      </c>
      <c r="Q2752">
        <f t="shared" si="253"/>
        <v>102</v>
      </c>
      <c r="R2752">
        <f t="shared" si="252"/>
        <v>127.79</v>
      </c>
      <c r="S2752" s="12">
        <f t="shared" si="254"/>
        <v>42292.701053240744</v>
      </c>
      <c r="T2752" s="12">
        <f t="shared" si="255"/>
        <v>42322.742719907401</v>
      </c>
      <c r="U2752">
        <f t="shared" si="256"/>
        <v>2015</v>
      </c>
      <c r="V2752" s="18">
        <f t="shared" si="257"/>
        <v>30.041666666666668</v>
      </c>
    </row>
    <row r="2753" spans="1:22" ht="60" x14ac:dyDescent="0.25">
      <c r="A2753">
        <v>1294</v>
      </c>
      <c r="B2753" s="3" t="s">
        <v>1295</v>
      </c>
      <c r="C2753" s="3" t="s">
        <v>5404</v>
      </c>
      <c r="D2753" s="6">
        <v>500</v>
      </c>
      <c r="E2753" s="8">
        <v>610</v>
      </c>
      <c r="F2753" t="s">
        <v>8218</v>
      </c>
      <c r="G2753" t="s">
        <v>8224</v>
      </c>
      <c r="H2753" t="s">
        <v>8246</v>
      </c>
      <c r="I2753">
        <v>1445252400</v>
      </c>
      <c r="J2753">
        <v>1443696797</v>
      </c>
      <c r="K2753" t="b">
        <v>0</v>
      </c>
      <c r="L2753">
        <v>22</v>
      </c>
      <c r="M2753" t="b">
        <v>1</v>
      </c>
      <c r="N2753" t="s">
        <v>8269</v>
      </c>
      <c r="O2753" t="s">
        <v>8315</v>
      </c>
      <c r="P2753" t="s">
        <v>8316</v>
      </c>
      <c r="Q2753">
        <f t="shared" si="253"/>
        <v>122</v>
      </c>
      <c r="R2753">
        <f t="shared" si="252"/>
        <v>27.73</v>
      </c>
      <c r="S2753" s="12">
        <f t="shared" si="254"/>
        <v>42278.453668981485</v>
      </c>
      <c r="T2753" s="12">
        <f t="shared" si="255"/>
        <v>42296.458333333328</v>
      </c>
      <c r="U2753">
        <f t="shared" si="256"/>
        <v>2015</v>
      </c>
      <c r="V2753" s="18">
        <f t="shared" si="257"/>
        <v>18.004664351851854</v>
      </c>
    </row>
    <row r="2754" spans="1:22" ht="60" x14ac:dyDescent="0.25">
      <c r="A2754">
        <v>1295</v>
      </c>
      <c r="B2754" s="3" t="s">
        <v>1296</v>
      </c>
      <c r="C2754" s="3" t="s">
        <v>5405</v>
      </c>
      <c r="D2754" s="6">
        <v>2500</v>
      </c>
      <c r="E2754" s="8">
        <v>2549</v>
      </c>
      <c r="F2754" t="s">
        <v>8218</v>
      </c>
      <c r="G2754" t="s">
        <v>8224</v>
      </c>
      <c r="H2754" t="s">
        <v>8246</v>
      </c>
      <c r="I2754">
        <v>1438189200</v>
      </c>
      <c r="J2754">
        <v>1435585497</v>
      </c>
      <c r="K2754" t="b">
        <v>0</v>
      </c>
      <c r="L2754">
        <v>64</v>
      </c>
      <c r="M2754" t="b">
        <v>1</v>
      </c>
      <c r="N2754" t="s">
        <v>8269</v>
      </c>
      <c r="O2754" t="s">
        <v>8315</v>
      </c>
      <c r="P2754" t="s">
        <v>8316</v>
      </c>
      <c r="Q2754">
        <f t="shared" si="253"/>
        <v>102</v>
      </c>
      <c r="R2754">
        <f t="shared" ref="R2754:R2817" si="258">IFERROR(ROUND(E2754/L2754,2),0)</f>
        <v>39.83</v>
      </c>
      <c r="S2754" s="12">
        <f t="shared" si="254"/>
        <v>42184.572881944448</v>
      </c>
      <c r="T2754" s="12">
        <f t="shared" si="255"/>
        <v>42214.708333333328</v>
      </c>
      <c r="U2754">
        <f t="shared" si="256"/>
        <v>2015</v>
      </c>
      <c r="V2754" s="18">
        <f t="shared" si="257"/>
        <v>30.135451388888892</v>
      </c>
    </row>
    <row r="2755" spans="1:22" ht="60" x14ac:dyDescent="0.25">
      <c r="A2755">
        <v>1296</v>
      </c>
      <c r="B2755" s="3" t="s">
        <v>1297</v>
      </c>
      <c r="C2755" s="3" t="s">
        <v>5406</v>
      </c>
      <c r="D2755" s="6">
        <v>850</v>
      </c>
      <c r="E2755" s="8">
        <v>1200</v>
      </c>
      <c r="F2755" t="s">
        <v>8218</v>
      </c>
      <c r="G2755" t="s">
        <v>8224</v>
      </c>
      <c r="H2755" t="s">
        <v>8246</v>
      </c>
      <c r="I2755">
        <v>1457914373</v>
      </c>
      <c r="J2755">
        <v>1456189973</v>
      </c>
      <c r="K2755" t="b">
        <v>0</v>
      </c>
      <c r="L2755">
        <v>23</v>
      </c>
      <c r="M2755" t="b">
        <v>1</v>
      </c>
      <c r="N2755" t="s">
        <v>8269</v>
      </c>
      <c r="O2755" t="s">
        <v>8315</v>
      </c>
      <c r="P2755" t="s">
        <v>8316</v>
      </c>
      <c r="Q2755">
        <f t="shared" ref="Q2755:Q2818" si="259">ROUND(E2755/D2755*100,0)</f>
        <v>141</v>
      </c>
      <c r="R2755">
        <f t="shared" si="258"/>
        <v>52.17</v>
      </c>
      <c r="S2755" s="12">
        <f t="shared" ref="S2755:S2818" si="260">(((J2755/60)/60)/24)+DATE(1970,1,1)</f>
        <v>42423.050613425927</v>
      </c>
      <c r="T2755" s="12">
        <f t="shared" ref="T2755:T2818" si="261">(((I2755/60)/60)/24)+DATE(1970,1,1)</f>
        <v>42443.008946759262</v>
      </c>
      <c r="U2755">
        <f t="shared" ref="U2755:U2818" si="262">YEAR(S2755)</f>
        <v>2016</v>
      </c>
      <c r="V2755" s="18">
        <f t="shared" ref="V2755:V2818" si="263">(I2755-J2755)/60/60/24</f>
        <v>19.958333333333332</v>
      </c>
    </row>
    <row r="2756" spans="1:22" ht="60" x14ac:dyDescent="0.25">
      <c r="A2756">
        <v>1297</v>
      </c>
      <c r="B2756" s="3" t="s">
        <v>1298</v>
      </c>
      <c r="C2756" s="3" t="s">
        <v>5407</v>
      </c>
      <c r="D2756" s="6">
        <v>20000</v>
      </c>
      <c r="E2756" s="8">
        <v>21905</v>
      </c>
      <c r="F2756" t="s">
        <v>8218</v>
      </c>
      <c r="G2756" t="s">
        <v>8223</v>
      </c>
      <c r="H2756" t="s">
        <v>8245</v>
      </c>
      <c r="I2756">
        <v>1462125358</v>
      </c>
      <c r="J2756">
        <v>1459533358</v>
      </c>
      <c r="K2756" t="b">
        <v>0</v>
      </c>
      <c r="L2756">
        <v>238</v>
      </c>
      <c r="M2756" t="b">
        <v>1</v>
      </c>
      <c r="N2756" t="s">
        <v>8269</v>
      </c>
      <c r="O2756" t="s">
        <v>8315</v>
      </c>
      <c r="P2756" t="s">
        <v>8316</v>
      </c>
      <c r="Q2756">
        <f t="shared" si="259"/>
        <v>110</v>
      </c>
      <c r="R2756">
        <f t="shared" si="258"/>
        <v>92.04</v>
      </c>
      <c r="S2756" s="12">
        <f t="shared" si="260"/>
        <v>42461.747199074074</v>
      </c>
      <c r="T2756" s="12">
        <f t="shared" si="261"/>
        <v>42491.747199074074</v>
      </c>
      <c r="U2756">
        <f t="shared" si="262"/>
        <v>2016</v>
      </c>
      <c r="V2756" s="18">
        <f t="shared" si="263"/>
        <v>30</v>
      </c>
    </row>
    <row r="2757" spans="1:22" ht="60" x14ac:dyDescent="0.25">
      <c r="A2757">
        <v>1298</v>
      </c>
      <c r="B2757" s="3" t="s">
        <v>1299</v>
      </c>
      <c r="C2757" s="3" t="s">
        <v>5408</v>
      </c>
      <c r="D2757" s="6">
        <v>2000</v>
      </c>
      <c r="E2757" s="8">
        <v>2093</v>
      </c>
      <c r="F2757" t="s">
        <v>8218</v>
      </c>
      <c r="G2757" t="s">
        <v>8224</v>
      </c>
      <c r="H2757" t="s">
        <v>8246</v>
      </c>
      <c r="I2757">
        <v>1461860432</v>
      </c>
      <c r="J2757">
        <v>1459268432</v>
      </c>
      <c r="K2757" t="b">
        <v>0</v>
      </c>
      <c r="L2757">
        <v>33</v>
      </c>
      <c r="M2757" t="b">
        <v>1</v>
      </c>
      <c r="N2757" t="s">
        <v>8269</v>
      </c>
      <c r="O2757" t="s">
        <v>8315</v>
      </c>
      <c r="P2757" t="s">
        <v>8316</v>
      </c>
      <c r="Q2757">
        <f t="shared" si="259"/>
        <v>105</v>
      </c>
      <c r="R2757">
        <f t="shared" si="258"/>
        <v>63.42</v>
      </c>
      <c r="S2757" s="12">
        <f t="shared" si="260"/>
        <v>42458.680925925932</v>
      </c>
      <c r="T2757" s="12">
        <f t="shared" si="261"/>
        <v>42488.680925925932</v>
      </c>
      <c r="U2757">
        <f t="shared" si="262"/>
        <v>2016</v>
      </c>
      <c r="V2757" s="18">
        <f t="shared" si="263"/>
        <v>30</v>
      </c>
    </row>
    <row r="2758" spans="1:22" ht="45" x14ac:dyDescent="0.25">
      <c r="A2758">
        <v>1299</v>
      </c>
      <c r="B2758" s="3" t="s">
        <v>1300</v>
      </c>
      <c r="C2758" s="3" t="s">
        <v>5409</v>
      </c>
      <c r="D2758" s="6">
        <v>3500</v>
      </c>
      <c r="E2758" s="8">
        <v>4340</v>
      </c>
      <c r="F2758" t="s">
        <v>8218</v>
      </c>
      <c r="G2758" t="s">
        <v>8223</v>
      </c>
      <c r="H2758" t="s">
        <v>8245</v>
      </c>
      <c r="I2758">
        <v>1436902359</v>
      </c>
      <c r="J2758">
        <v>1434310359</v>
      </c>
      <c r="K2758" t="b">
        <v>0</v>
      </c>
      <c r="L2758">
        <v>32</v>
      </c>
      <c r="M2758" t="b">
        <v>1</v>
      </c>
      <c r="N2758" t="s">
        <v>8269</v>
      </c>
      <c r="O2758" t="s">
        <v>8315</v>
      </c>
      <c r="P2758" t="s">
        <v>8316</v>
      </c>
      <c r="Q2758">
        <f t="shared" si="259"/>
        <v>124</v>
      </c>
      <c r="R2758">
        <f t="shared" si="258"/>
        <v>135.63</v>
      </c>
      <c r="S2758" s="12">
        <f t="shared" si="260"/>
        <v>42169.814340277779</v>
      </c>
      <c r="T2758" s="12">
        <f t="shared" si="261"/>
        <v>42199.814340277779</v>
      </c>
      <c r="U2758">
        <f t="shared" si="262"/>
        <v>2015</v>
      </c>
      <c r="V2758" s="18">
        <f t="shared" si="263"/>
        <v>30</v>
      </c>
    </row>
    <row r="2759" spans="1:22" ht="60" x14ac:dyDescent="0.25">
      <c r="A2759">
        <v>1300</v>
      </c>
      <c r="B2759" s="3" t="s">
        <v>1301</v>
      </c>
      <c r="C2759" s="3" t="s">
        <v>5410</v>
      </c>
      <c r="D2759" s="6">
        <v>3000</v>
      </c>
      <c r="E2759" s="8">
        <v>4050</v>
      </c>
      <c r="F2759" t="s">
        <v>8218</v>
      </c>
      <c r="G2759" t="s">
        <v>8223</v>
      </c>
      <c r="H2759" t="s">
        <v>8245</v>
      </c>
      <c r="I2759">
        <v>1464807420</v>
      </c>
      <c r="J2759">
        <v>1461427938</v>
      </c>
      <c r="K2759" t="b">
        <v>0</v>
      </c>
      <c r="L2759">
        <v>24</v>
      </c>
      <c r="M2759" t="b">
        <v>1</v>
      </c>
      <c r="N2759" t="s">
        <v>8269</v>
      </c>
      <c r="O2759" t="s">
        <v>8315</v>
      </c>
      <c r="P2759" t="s">
        <v>8316</v>
      </c>
      <c r="Q2759">
        <f t="shared" si="259"/>
        <v>135</v>
      </c>
      <c r="R2759">
        <f t="shared" si="258"/>
        <v>168.75</v>
      </c>
      <c r="S2759" s="12">
        <f t="shared" si="260"/>
        <v>42483.675208333334</v>
      </c>
      <c r="T2759" s="12">
        <f t="shared" si="261"/>
        <v>42522.789583333331</v>
      </c>
      <c r="U2759">
        <f t="shared" si="262"/>
        <v>2016</v>
      </c>
      <c r="V2759" s="18">
        <f t="shared" si="263"/>
        <v>39.114375000000003</v>
      </c>
    </row>
    <row r="2760" spans="1:22" ht="60" x14ac:dyDescent="0.25">
      <c r="A2760">
        <v>1301</v>
      </c>
      <c r="B2760" s="3" t="s">
        <v>1302</v>
      </c>
      <c r="C2760" s="3" t="s">
        <v>5411</v>
      </c>
      <c r="D2760" s="6">
        <v>2000</v>
      </c>
      <c r="E2760" s="8">
        <v>2055</v>
      </c>
      <c r="F2760" t="s">
        <v>8218</v>
      </c>
      <c r="G2760" t="s">
        <v>8223</v>
      </c>
      <c r="H2760" t="s">
        <v>8245</v>
      </c>
      <c r="I2760">
        <v>1437447600</v>
      </c>
      <c r="J2760">
        <v>1436551178</v>
      </c>
      <c r="K2760" t="b">
        <v>0</v>
      </c>
      <c r="L2760">
        <v>29</v>
      </c>
      <c r="M2760" t="b">
        <v>1</v>
      </c>
      <c r="N2760" t="s">
        <v>8269</v>
      </c>
      <c r="O2760" t="s">
        <v>8315</v>
      </c>
      <c r="P2760" t="s">
        <v>8316</v>
      </c>
      <c r="Q2760">
        <f t="shared" si="259"/>
        <v>103</v>
      </c>
      <c r="R2760">
        <f t="shared" si="258"/>
        <v>70.86</v>
      </c>
      <c r="S2760" s="12">
        <f t="shared" si="260"/>
        <v>42195.749745370369</v>
      </c>
      <c r="T2760" s="12">
        <f t="shared" si="261"/>
        <v>42206.125</v>
      </c>
      <c r="U2760">
        <f t="shared" si="262"/>
        <v>2015</v>
      </c>
      <c r="V2760" s="18">
        <f t="shared" si="263"/>
        <v>10.37525462962963</v>
      </c>
    </row>
    <row r="2761" spans="1:22" ht="45" x14ac:dyDescent="0.25">
      <c r="A2761">
        <v>1302</v>
      </c>
      <c r="B2761" s="3" t="s">
        <v>1303</v>
      </c>
      <c r="C2761" s="3" t="s">
        <v>5412</v>
      </c>
      <c r="D2761" s="6">
        <v>2500</v>
      </c>
      <c r="E2761" s="8">
        <v>2500</v>
      </c>
      <c r="F2761" t="s">
        <v>8218</v>
      </c>
      <c r="G2761" t="s">
        <v>8223</v>
      </c>
      <c r="H2761" t="s">
        <v>8245</v>
      </c>
      <c r="I2761">
        <v>1480559011</v>
      </c>
      <c r="J2761">
        <v>1477963411</v>
      </c>
      <c r="K2761" t="b">
        <v>0</v>
      </c>
      <c r="L2761">
        <v>50</v>
      </c>
      <c r="M2761" t="b">
        <v>1</v>
      </c>
      <c r="N2761" t="s">
        <v>8269</v>
      </c>
      <c r="O2761" t="s">
        <v>8315</v>
      </c>
      <c r="P2761" t="s">
        <v>8316</v>
      </c>
      <c r="Q2761">
        <f t="shared" si="259"/>
        <v>100</v>
      </c>
      <c r="R2761">
        <f t="shared" si="258"/>
        <v>50</v>
      </c>
      <c r="S2761" s="12">
        <f t="shared" si="260"/>
        <v>42675.057997685188</v>
      </c>
      <c r="T2761" s="12">
        <f t="shared" si="261"/>
        <v>42705.099664351852</v>
      </c>
      <c r="U2761">
        <f t="shared" si="262"/>
        <v>2016</v>
      </c>
      <c r="V2761" s="18">
        <f t="shared" si="263"/>
        <v>30.041666666666668</v>
      </c>
    </row>
    <row r="2762" spans="1:22" ht="30" x14ac:dyDescent="0.25">
      <c r="A2762">
        <v>1303</v>
      </c>
      <c r="B2762" s="3" t="s">
        <v>1304</v>
      </c>
      <c r="C2762" s="3" t="s">
        <v>5413</v>
      </c>
      <c r="D2762" s="6">
        <v>3500</v>
      </c>
      <c r="E2762" s="8">
        <v>4559.13</v>
      </c>
      <c r="F2762" t="s">
        <v>8218</v>
      </c>
      <c r="G2762" t="s">
        <v>8224</v>
      </c>
      <c r="H2762" t="s">
        <v>8246</v>
      </c>
      <c r="I2762">
        <v>1469962800</v>
      </c>
      <c r="J2762">
        <v>1468578920</v>
      </c>
      <c r="K2762" t="b">
        <v>0</v>
      </c>
      <c r="L2762">
        <v>108</v>
      </c>
      <c r="M2762" t="b">
        <v>1</v>
      </c>
      <c r="N2762" t="s">
        <v>8269</v>
      </c>
      <c r="O2762" t="s">
        <v>8315</v>
      </c>
      <c r="P2762" t="s">
        <v>8316</v>
      </c>
      <c r="Q2762">
        <f t="shared" si="259"/>
        <v>130</v>
      </c>
      <c r="R2762">
        <f t="shared" si="258"/>
        <v>42.21</v>
      </c>
      <c r="S2762" s="12">
        <f t="shared" si="260"/>
        <v>42566.441203703704</v>
      </c>
      <c r="T2762" s="12">
        <f t="shared" si="261"/>
        <v>42582.458333333328</v>
      </c>
      <c r="U2762">
        <f t="shared" si="262"/>
        <v>2016</v>
      </c>
      <c r="V2762" s="18">
        <f t="shared" si="263"/>
        <v>16.017129629629633</v>
      </c>
    </row>
    <row r="2763" spans="1:22" ht="60" x14ac:dyDescent="0.25">
      <c r="A2763">
        <v>2701</v>
      </c>
      <c r="B2763" s="3" t="s">
        <v>2701</v>
      </c>
      <c r="C2763" s="3" t="s">
        <v>6811</v>
      </c>
      <c r="D2763" s="6">
        <v>3400</v>
      </c>
      <c r="E2763" s="8">
        <v>1570</v>
      </c>
      <c r="F2763" t="s">
        <v>8221</v>
      </c>
      <c r="G2763" t="s">
        <v>8240</v>
      </c>
      <c r="H2763" t="s">
        <v>8248</v>
      </c>
      <c r="I2763">
        <v>1491586534</v>
      </c>
      <c r="J2763">
        <v>1488911734</v>
      </c>
      <c r="K2763" t="b">
        <v>0</v>
      </c>
      <c r="L2763">
        <v>46</v>
      </c>
      <c r="M2763" t="b">
        <v>0</v>
      </c>
      <c r="N2763" t="s">
        <v>8301</v>
      </c>
      <c r="O2763" t="s">
        <v>8315</v>
      </c>
      <c r="P2763" t="s">
        <v>8355</v>
      </c>
      <c r="Q2763">
        <f t="shared" si="259"/>
        <v>46</v>
      </c>
      <c r="R2763">
        <f t="shared" si="258"/>
        <v>34.130000000000003</v>
      </c>
      <c r="S2763" s="12">
        <f t="shared" si="260"/>
        <v>42801.774699074071</v>
      </c>
      <c r="T2763" s="12">
        <f t="shared" si="261"/>
        <v>42832.733032407406</v>
      </c>
      <c r="U2763">
        <f t="shared" si="262"/>
        <v>2017</v>
      </c>
      <c r="V2763" s="18">
        <f t="shared" si="263"/>
        <v>30.958333333333332</v>
      </c>
    </row>
    <row r="2764" spans="1:22" ht="60" x14ac:dyDescent="0.25">
      <c r="A2764">
        <v>2702</v>
      </c>
      <c r="B2764" s="3" t="s">
        <v>2702</v>
      </c>
      <c r="C2764" s="3" t="s">
        <v>6812</v>
      </c>
      <c r="D2764" s="6">
        <v>10000</v>
      </c>
      <c r="E2764" s="8">
        <v>3441</v>
      </c>
      <c r="F2764" t="s">
        <v>8221</v>
      </c>
      <c r="G2764" t="s">
        <v>8223</v>
      </c>
      <c r="H2764" t="s">
        <v>8245</v>
      </c>
      <c r="I2764">
        <v>1491416077</v>
      </c>
      <c r="J2764">
        <v>1488827677</v>
      </c>
      <c r="K2764" t="b">
        <v>1</v>
      </c>
      <c r="L2764">
        <v>26</v>
      </c>
      <c r="M2764" t="b">
        <v>0</v>
      </c>
      <c r="N2764" t="s">
        <v>8301</v>
      </c>
      <c r="O2764" t="s">
        <v>8315</v>
      </c>
      <c r="P2764" t="s">
        <v>8355</v>
      </c>
      <c r="Q2764">
        <f t="shared" si="259"/>
        <v>34</v>
      </c>
      <c r="R2764">
        <f t="shared" si="258"/>
        <v>132.35</v>
      </c>
      <c r="S2764" s="12">
        <f t="shared" si="260"/>
        <v>42800.801817129628</v>
      </c>
      <c r="T2764" s="12">
        <f t="shared" si="261"/>
        <v>42830.760150462964</v>
      </c>
      <c r="U2764">
        <f t="shared" si="262"/>
        <v>2017</v>
      </c>
      <c r="V2764" s="18">
        <f t="shared" si="263"/>
        <v>29.958333333333332</v>
      </c>
    </row>
    <row r="2765" spans="1:22" ht="45" x14ac:dyDescent="0.25">
      <c r="A2765">
        <v>2703</v>
      </c>
      <c r="B2765" s="3" t="s">
        <v>2703</v>
      </c>
      <c r="C2765" s="3" t="s">
        <v>6813</v>
      </c>
      <c r="D2765" s="6">
        <v>40000</v>
      </c>
      <c r="E2765" s="8">
        <v>41500</v>
      </c>
      <c r="F2765" t="s">
        <v>8221</v>
      </c>
      <c r="G2765" t="s">
        <v>8237</v>
      </c>
      <c r="H2765" t="s">
        <v>8255</v>
      </c>
      <c r="I2765">
        <v>1490196830</v>
      </c>
      <c r="J2765">
        <v>1485016430</v>
      </c>
      <c r="K2765" t="b">
        <v>0</v>
      </c>
      <c r="L2765">
        <v>45</v>
      </c>
      <c r="M2765" t="b">
        <v>0</v>
      </c>
      <c r="N2765" t="s">
        <v>8301</v>
      </c>
      <c r="O2765" t="s">
        <v>8315</v>
      </c>
      <c r="P2765" t="s">
        <v>8355</v>
      </c>
      <c r="Q2765">
        <f t="shared" si="259"/>
        <v>104</v>
      </c>
      <c r="R2765">
        <f t="shared" si="258"/>
        <v>922.22</v>
      </c>
      <c r="S2765" s="12">
        <f t="shared" si="260"/>
        <v>42756.690162037034</v>
      </c>
      <c r="T2765" s="12">
        <f t="shared" si="261"/>
        <v>42816.648495370369</v>
      </c>
      <c r="U2765">
        <f t="shared" si="262"/>
        <v>2017</v>
      </c>
      <c r="V2765" s="18">
        <f t="shared" si="263"/>
        <v>59.958333333333336</v>
      </c>
    </row>
    <row r="2766" spans="1:22" ht="60" x14ac:dyDescent="0.25">
      <c r="A2766">
        <v>2704</v>
      </c>
      <c r="B2766" s="3" t="s">
        <v>2704</v>
      </c>
      <c r="C2766" s="3" t="s">
        <v>6814</v>
      </c>
      <c r="D2766" s="6">
        <v>19000</v>
      </c>
      <c r="E2766" s="8">
        <v>1145</v>
      </c>
      <c r="F2766" t="s">
        <v>8221</v>
      </c>
      <c r="G2766" t="s">
        <v>8223</v>
      </c>
      <c r="H2766" t="s">
        <v>8245</v>
      </c>
      <c r="I2766">
        <v>1491421314</v>
      </c>
      <c r="J2766">
        <v>1487709714</v>
      </c>
      <c r="K2766" t="b">
        <v>0</v>
      </c>
      <c r="L2766">
        <v>7</v>
      </c>
      <c r="M2766" t="b">
        <v>0</v>
      </c>
      <c r="N2766" t="s">
        <v>8301</v>
      </c>
      <c r="O2766" t="s">
        <v>8315</v>
      </c>
      <c r="P2766" t="s">
        <v>8355</v>
      </c>
      <c r="Q2766">
        <f t="shared" si="259"/>
        <v>6</v>
      </c>
      <c r="R2766">
        <f t="shared" si="258"/>
        <v>163.57</v>
      </c>
      <c r="S2766" s="12">
        <f t="shared" si="260"/>
        <v>42787.862430555557</v>
      </c>
      <c r="T2766" s="12">
        <f t="shared" si="261"/>
        <v>42830.820763888885</v>
      </c>
      <c r="U2766">
        <f t="shared" si="262"/>
        <v>2017</v>
      </c>
      <c r="V2766" s="18">
        <f t="shared" si="263"/>
        <v>42.958333333333336</v>
      </c>
    </row>
    <row r="2767" spans="1:22" ht="30" x14ac:dyDescent="0.25">
      <c r="A2767">
        <v>2705</v>
      </c>
      <c r="B2767" s="3" t="s">
        <v>2705</v>
      </c>
      <c r="C2767" s="3" t="s">
        <v>6815</v>
      </c>
      <c r="D2767" s="6">
        <v>16500</v>
      </c>
      <c r="E2767" s="8">
        <v>1739</v>
      </c>
      <c r="F2767" t="s">
        <v>8221</v>
      </c>
      <c r="G2767" t="s">
        <v>8223</v>
      </c>
      <c r="H2767" t="s">
        <v>8245</v>
      </c>
      <c r="I2767">
        <v>1490389158</v>
      </c>
      <c r="J2767">
        <v>1486504758</v>
      </c>
      <c r="K2767" t="b">
        <v>0</v>
      </c>
      <c r="L2767">
        <v>8</v>
      </c>
      <c r="M2767" t="b">
        <v>0</v>
      </c>
      <c r="N2767" t="s">
        <v>8301</v>
      </c>
      <c r="O2767" t="s">
        <v>8315</v>
      </c>
      <c r="P2767" t="s">
        <v>8355</v>
      </c>
      <c r="Q2767">
        <f t="shared" si="259"/>
        <v>11</v>
      </c>
      <c r="R2767">
        <f t="shared" si="258"/>
        <v>217.38</v>
      </c>
      <c r="S2767" s="12">
        <f t="shared" si="260"/>
        <v>42773.916180555556</v>
      </c>
      <c r="T2767" s="12">
        <f t="shared" si="261"/>
        <v>42818.874513888892</v>
      </c>
      <c r="U2767">
        <f t="shared" si="262"/>
        <v>2017</v>
      </c>
      <c r="V2767" s="18">
        <f t="shared" si="263"/>
        <v>44.958333333333336</v>
      </c>
    </row>
    <row r="2768" spans="1:22" ht="45" x14ac:dyDescent="0.25">
      <c r="A2768">
        <v>2706</v>
      </c>
      <c r="B2768" s="3" t="s">
        <v>2706</v>
      </c>
      <c r="C2768" s="3" t="s">
        <v>6816</v>
      </c>
      <c r="D2768" s="6">
        <v>35000</v>
      </c>
      <c r="E2768" s="8">
        <v>39304</v>
      </c>
      <c r="F2768" t="s">
        <v>8218</v>
      </c>
      <c r="G2768" t="s">
        <v>8223</v>
      </c>
      <c r="H2768" t="s">
        <v>8245</v>
      </c>
      <c r="I2768">
        <v>1413442740</v>
      </c>
      <c r="J2768">
        <v>1410937483</v>
      </c>
      <c r="K2768" t="b">
        <v>1</v>
      </c>
      <c r="L2768">
        <v>263</v>
      </c>
      <c r="M2768" t="b">
        <v>1</v>
      </c>
      <c r="N2768" t="s">
        <v>8301</v>
      </c>
      <c r="O2768" t="s">
        <v>8315</v>
      </c>
      <c r="P2768" t="s">
        <v>8355</v>
      </c>
      <c r="Q2768">
        <f t="shared" si="259"/>
        <v>112</v>
      </c>
      <c r="R2768">
        <f t="shared" si="258"/>
        <v>149.44</v>
      </c>
      <c r="S2768" s="12">
        <f t="shared" si="260"/>
        <v>41899.294942129629</v>
      </c>
      <c r="T2768" s="12">
        <f t="shared" si="261"/>
        <v>41928.290972222225</v>
      </c>
      <c r="U2768">
        <f t="shared" si="262"/>
        <v>2014</v>
      </c>
      <c r="V2768" s="18">
        <f t="shared" si="263"/>
        <v>28.996030092592591</v>
      </c>
    </row>
    <row r="2769" spans="1:22" ht="45" x14ac:dyDescent="0.25">
      <c r="A2769">
        <v>2707</v>
      </c>
      <c r="B2769" s="3" t="s">
        <v>2707</v>
      </c>
      <c r="C2769" s="3" t="s">
        <v>6817</v>
      </c>
      <c r="D2769" s="6">
        <v>8000</v>
      </c>
      <c r="E2769" s="8">
        <v>28067.57</v>
      </c>
      <c r="F2769" t="s">
        <v>8218</v>
      </c>
      <c r="G2769" t="s">
        <v>8223</v>
      </c>
      <c r="H2769" t="s">
        <v>8245</v>
      </c>
      <c r="I2769">
        <v>1369637940</v>
      </c>
      <c r="J2769">
        <v>1367088443</v>
      </c>
      <c r="K2769" t="b">
        <v>1</v>
      </c>
      <c r="L2769">
        <v>394</v>
      </c>
      <c r="M2769" t="b">
        <v>1</v>
      </c>
      <c r="N2769" t="s">
        <v>8301</v>
      </c>
      <c r="O2769" t="s">
        <v>8315</v>
      </c>
      <c r="P2769" t="s">
        <v>8355</v>
      </c>
      <c r="Q2769">
        <f t="shared" si="259"/>
        <v>351</v>
      </c>
      <c r="R2769">
        <f t="shared" si="258"/>
        <v>71.239999999999995</v>
      </c>
      <c r="S2769" s="12">
        <f t="shared" si="260"/>
        <v>41391.782905092594</v>
      </c>
      <c r="T2769" s="12">
        <f t="shared" si="261"/>
        <v>41421.290972222225</v>
      </c>
      <c r="U2769">
        <f t="shared" si="262"/>
        <v>2013</v>
      </c>
      <c r="V2769" s="18">
        <f t="shared" si="263"/>
        <v>29.508067129629634</v>
      </c>
    </row>
    <row r="2770" spans="1:22" ht="45" x14ac:dyDescent="0.25">
      <c r="A2770">
        <v>2708</v>
      </c>
      <c r="B2770" s="3" t="s">
        <v>2708</v>
      </c>
      <c r="C2770" s="3" t="s">
        <v>6818</v>
      </c>
      <c r="D2770" s="6">
        <v>20000</v>
      </c>
      <c r="E2770" s="8">
        <v>46643.07</v>
      </c>
      <c r="F2770" t="s">
        <v>8218</v>
      </c>
      <c r="G2770" t="s">
        <v>8224</v>
      </c>
      <c r="H2770" t="s">
        <v>8246</v>
      </c>
      <c r="I2770">
        <v>1469119526</v>
      </c>
      <c r="J2770">
        <v>1463935526</v>
      </c>
      <c r="K2770" t="b">
        <v>1</v>
      </c>
      <c r="L2770">
        <v>1049</v>
      </c>
      <c r="M2770" t="b">
        <v>1</v>
      </c>
      <c r="N2770" t="s">
        <v>8301</v>
      </c>
      <c r="O2770" t="s">
        <v>8315</v>
      </c>
      <c r="P2770" t="s">
        <v>8355</v>
      </c>
      <c r="Q2770">
        <f t="shared" si="259"/>
        <v>233</v>
      </c>
      <c r="R2770">
        <f t="shared" si="258"/>
        <v>44.46</v>
      </c>
      <c r="S2770" s="12">
        <f t="shared" si="260"/>
        <v>42512.698217592595</v>
      </c>
      <c r="T2770" s="12">
        <f t="shared" si="261"/>
        <v>42572.698217592595</v>
      </c>
      <c r="U2770">
        <f t="shared" si="262"/>
        <v>2016</v>
      </c>
      <c r="V2770" s="18">
        <f t="shared" si="263"/>
        <v>60</v>
      </c>
    </row>
    <row r="2771" spans="1:22" ht="45" x14ac:dyDescent="0.25">
      <c r="A2771">
        <v>2709</v>
      </c>
      <c r="B2771" s="3" t="s">
        <v>2709</v>
      </c>
      <c r="C2771" s="3" t="s">
        <v>6819</v>
      </c>
      <c r="D2771" s="6">
        <v>50000</v>
      </c>
      <c r="E2771" s="8">
        <v>50803</v>
      </c>
      <c r="F2771" t="s">
        <v>8218</v>
      </c>
      <c r="G2771" t="s">
        <v>8223</v>
      </c>
      <c r="H2771" t="s">
        <v>8245</v>
      </c>
      <c r="I2771">
        <v>1475553540</v>
      </c>
      <c r="J2771">
        <v>1472528141</v>
      </c>
      <c r="K2771" t="b">
        <v>1</v>
      </c>
      <c r="L2771">
        <v>308</v>
      </c>
      <c r="M2771" t="b">
        <v>1</v>
      </c>
      <c r="N2771" t="s">
        <v>8301</v>
      </c>
      <c r="O2771" t="s">
        <v>8315</v>
      </c>
      <c r="P2771" t="s">
        <v>8355</v>
      </c>
      <c r="Q2771">
        <f t="shared" si="259"/>
        <v>102</v>
      </c>
      <c r="R2771">
        <f t="shared" si="258"/>
        <v>164.94</v>
      </c>
      <c r="S2771" s="12">
        <f t="shared" si="260"/>
        <v>42612.149780092594</v>
      </c>
      <c r="T2771" s="12">
        <f t="shared" si="261"/>
        <v>42647.165972222225</v>
      </c>
      <c r="U2771">
        <f t="shared" si="262"/>
        <v>2016</v>
      </c>
      <c r="V2771" s="18">
        <f t="shared" si="263"/>
        <v>35.01619212962963</v>
      </c>
    </row>
    <row r="2772" spans="1:22" ht="30" x14ac:dyDescent="0.25">
      <c r="A2772">
        <v>2710</v>
      </c>
      <c r="B2772" s="3" t="s">
        <v>2710</v>
      </c>
      <c r="C2772" s="3" t="s">
        <v>6820</v>
      </c>
      <c r="D2772" s="6">
        <v>60000</v>
      </c>
      <c r="E2772" s="8">
        <v>92340.21</v>
      </c>
      <c r="F2772" t="s">
        <v>8218</v>
      </c>
      <c r="G2772" t="s">
        <v>8223</v>
      </c>
      <c r="H2772" t="s">
        <v>8245</v>
      </c>
      <c r="I2772">
        <v>1407549600</v>
      </c>
      <c r="J2772">
        <v>1404797428</v>
      </c>
      <c r="K2772" t="b">
        <v>1</v>
      </c>
      <c r="L2772">
        <v>1088</v>
      </c>
      <c r="M2772" t="b">
        <v>1</v>
      </c>
      <c r="N2772" t="s">
        <v>8301</v>
      </c>
      <c r="O2772" t="s">
        <v>8315</v>
      </c>
      <c r="P2772" t="s">
        <v>8355</v>
      </c>
      <c r="Q2772">
        <f t="shared" si="259"/>
        <v>154</v>
      </c>
      <c r="R2772">
        <f t="shared" si="258"/>
        <v>84.87</v>
      </c>
      <c r="S2772" s="12">
        <f t="shared" si="260"/>
        <v>41828.229490740741</v>
      </c>
      <c r="T2772" s="12">
        <f t="shared" si="261"/>
        <v>41860.083333333336</v>
      </c>
      <c r="U2772">
        <f t="shared" si="262"/>
        <v>2014</v>
      </c>
      <c r="V2772" s="18">
        <f t="shared" si="263"/>
        <v>31.853842592592596</v>
      </c>
    </row>
    <row r="2773" spans="1:22" ht="60" x14ac:dyDescent="0.25">
      <c r="A2773">
        <v>2711</v>
      </c>
      <c r="B2773" s="3" t="s">
        <v>2711</v>
      </c>
      <c r="C2773" s="3" t="s">
        <v>6821</v>
      </c>
      <c r="D2773" s="6">
        <v>3910</v>
      </c>
      <c r="E2773" s="8">
        <v>3938</v>
      </c>
      <c r="F2773" t="s">
        <v>8218</v>
      </c>
      <c r="G2773" t="s">
        <v>8224</v>
      </c>
      <c r="H2773" t="s">
        <v>8246</v>
      </c>
      <c r="I2773">
        <v>1403301660</v>
      </c>
      <c r="J2773">
        <v>1400694790</v>
      </c>
      <c r="K2773" t="b">
        <v>1</v>
      </c>
      <c r="L2773">
        <v>73</v>
      </c>
      <c r="M2773" t="b">
        <v>1</v>
      </c>
      <c r="N2773" t="s">
        <v>8301</v>
      </c>
      <c r="O2773" t="s">
        <v>8315</v>
      </c>
      <c r="P2773" t="s">
        <v>8355</v>
      </c>
      <c r="Q2773">
        <f t="shared" si="259"/>
        <v>101</v>
      </c>
      <c r="R2773">
        <f t="shared" si="258"/>
        <v>53.95</v>
      </c>
      <c r="S2773" s="12">
        <f t="shared" si="260"/>
        <v>41780.745254629634</v>
      </c>
      <c r="T2773" s="12">
        <f t="shared" si="261"/>
        <v>41810.917361111111</v>
      </c>
      <c r="U2773">
        <f t="shared" si="262"/>
        <v>2014</v>
      </c>
      <c r="V2773" s="18">
        <f t="shared" si="263"/>
        <v>30.172106481481482</v>
      </c>
    </row>
    <row r="2774" spans="1:22" ht="60" x14ac:dyDescent="0.25">
      <c r="A2774">
        <v>2712</v>
      </c>
      <c r="B2774" s="3" t="s">
        <v>2712</v>
      </c>
      <c r="C2774" s="3" t="s">
        <v>6822</v>
      </c>
      <c r="D2774" s="6">
        <v>5500</v>
      </c>
      <c r="E2774" s="8">
        <v>7226</v>
      </c>
      <c r="F2774" t="s">
        <v>8218</v>
      </c>
      <c r="G2774" t="s">
        <v>8223</v>
      </c>
      <c r="H2774" t="s">
        <v>8245</v>
      </c>
      <c r="I2774">
        <v>1373738400</v>
      </c>
      <c r="J2774">
        <v>1370568560</v>
      </c>
      <c r="K2774" t="b">
        <v>1</v>
      </c>
      <c r="L2774">
        <v>143</v>
      </c>
      <c r="M2774" t="b">
        <v>1</v>
      </c>
      <c r="N2774" t="s">
        <v>8301</v>
      </c>
      <c r="O2774" t="s">
        <v>8315</v>
      </c>
      <c r="P2774" t="s">
        <v>8355</v>
      </c>
      <c r="Q2774">
        <f t="shared" si="259"/>
        <v>131</v>
      </c>
      <c r="R2774">
        <f t="shared" si="258"/>
        <v>50.53</v>
      </c>
      <c r="S2774" s="12">
        <f t="shared" si="260"/>
        <v>41432.062037037038</v>
      </c>
      <c r="T2774" s="12">
        <f t="shared" si="261"/>
        <v>41468.75</v>
      </c>
      <c r="U2774">
        <f t="shared" si="262"/>
        <v>2013</v>
      </c>
      <c r="V2774" s="18">
        <f t="shared" si="263"/>
        <v>36.687962962962963</v>
      </c>
    </row>
    <row r="2775" spans="1:22" ht="60" x14ac:dyDescent="0.25">
      <c r="A2775">
        <v>2713</v>
      </c>
      <c r="B2775" s="3" t="s">
        <v>2713</v>
      </c>
      <c r="C2775" s="3" t="s">
        <v>6823</v>
      </c>
      <c r="D2775" s="6">
        <v>150000</v>
      </c>
      <c r="E2775" s="8">
        <v>153362</v>
      </c>
      <c r="F2775" t="s">
        <v>8218</v>
      </c>
      <c r="G2775" t="s">
        <v>8223</v>
      </c>
      <c r="H2775" t="s">
        <v>8245</v>
      </c>
      <c r="I2775">
        <v>1450971684</v>
      </c>
      <c r="J2775">
        <v>1447515684</v>
      </c>
      <c r="K2775" t="b">
        <v>1</v>
      </c>
      <c r="L2775">
        <v>1420</v>
      </c>
      <c r="M2775" t="b">
        <v>1</v>
      </c>
      <c r="N2775" t="s">
        <v>8301</v>
      </c>
      <c r="O2775" t="s">
        <v>8315</v>
      </c>
      <c r="P2775" t="s">
        <v>8355</v>
      </c>
      <c r="Q2775">
        <f t="shared" si="259"/>
        <v>102</v>
      </c>
      <c r="R2775">
        <f t="shared" si="258"/>
        <v>108</v>
      </c>
      <c r="S2775" s="12">
        <f t="shared" si="260"/>
        <v>42322.653749999998</v>
      </c>
      <c r="T2775" s="12">
        <f t="shared" si="261"/>
        <v>42362.653749999998</v>
      </c>
      <c r="U2775">
        <f t="shared" si="262"/>
        <v>2015</v>
      </c>
      <c r="V2775" s="18">
        <f t="shared" si="263"/>
        <v>40</v>
      </c>
    </row>
    <row r="2776" spans="1:22" ht="45" x14ac:dyDescent="0.25">
      <c r="A2776">
        <v>2714</v>
      </c>
      <c r="B2776" s="3" t="s">
        <v>2714</v>
      </c>
      <c r="C2776" s="3" t="s">
        <v>6824</v>
      </c>
      <c r="D2776" s="6">
        <v>25000</v>
      </c>
      <c r="E2776" s="8">
        <v>29089</v>
      </c>
      <c r="F2776" t="s">
        <v>8218</v>
      </c>
      <c r="G2776" t="s">
        <v>8223</v>
      </c>
      <c r="H2776" t="s">
        <v>8245</v>
      </c>
      <c r="I2776">
        <v>1476486000</v>
      </c>
      <c r="J2776">
        <v>1474040596</v>
      </c>
      <c r="K2776" t="b">
        <v>1</v>
      </c>
      <c r="L2776">
        <v>305</v>
      </c>
      <c r="M2776" t="b">
        <v>1</v>
      </c>
      <c r="N2776" t="s">
        <v>8301</v>
      </c>
      <c r="O2776" t="s">
        <v>8315</v>
      </c>
      <c r="P2776" t="s">
        <v>8355</v>
      </c>
      <c r="Q2776">
        <f t="shared" si="259"/>
        <v>116</v>
      </c>
      <c r="R2776">
        <f t="shared" si="258"/>
        <v>95.37</v>
      </c>
      <c r="S2776" s="12">
        <f t="shared" si="260"/>
        <v>42629.655046296291</v>
      </c>
      <c r="T2776" s="12">
        <f t="shared" si="261"/>
        <v>42657.958333333328</v>
      </c>
      <c r="U2776">
        <f t="shared" si="262"/>
        <v>2016</v>
      </c>
      <c r="V2776" s="18">
        <f t="shared" si="263"/>
        <v>28.303287037037034</v>
      </c>
    </row>
    <row r="2777" spans="1:22" ht="60" x14ac:dyDescent="0.25">
      <c r="A2777">
        <v>2715</v>
      </c>
      <c r="B2777" s="3" t="s">
        <v>2715</v>
      </c>
      <c r="C2777" s="3" t="s">
        <v>6825</v>
      </c>
      <c r="D2777" s="6">
        <v>12000</v>
      </c>
      <c r="E2777" s="8">
        <v>31754.69</v>
      </c>
      <c r="F2777" t="s">
        <v>8218</v>
      </c>
      <c r="G2777" t="s">
        <v>8223</v>
      </c>
      <c r="H2777" t="s">
        <v>8245</v>
      </c>
      <c r="I2777">
        <v>1456047228</v>
      </c>
      <c r="J2777">
        <v>1453109628</v>
      </c>
      <c r="K2777" t="b">
        <v>1</v>
      </c>
      <c r="L2777">
        <v>551</v>
      </c>
      <c r="M2777" t="b">
        <v>1</v>
      </c>
      <c r="N2777" t="s">
        <v>8301</v>
      </c>
      <c r="O2777" t="s">
        <v>8315</v>
      </c>
      <c r="P2777" t="s">
        <v>8355</v>
      </c>
      <c r="Q2777">
        <f t="shared" si="259"/>
        <v>265</v>
      </c>
      <c r="R2777">
        <f t="shared" si="258"/>
        <v>57.63</v>
      </c>
      <c r="S2777" s="12">
        <f t="shared" si="260"/>
        <v>42387.398472222223</v>
      </c>
      <c r="T2777" s="12">
        <f t="shared" si="261"/>
        <v>42421.398472222223</v>
      </c>
      <c r="U2777">
        <f t="shared" si="262"/>
        <v>2016</v>
      </c>
      <c r="V2777" s="18">
        <f t="shared" si="263"/>
        <v>34</v>
      </c>
    </row>
    <row r="2778" spans="1:22" ht="75" x14ac:dyDescent="0.25">
      <c r="A2778">
        <v>2716</v>
      </c>
      <c r="B2778" s="3" t="s">
        <v>2716</v>
      </c>
      <c r="C2778" s="3" t="s">
        <v>6826</v>
      </c>
      <c r="D2778" s="6">
        <v>10000</v>
      </c>
      <c r="E2778" s="8">
        <v>11998.01</v>
      </c>
      <c r="F2778" t="s">
        <v>8218</v>
      </c>
      <c r="G2778" t="s">
        <v>8235</v>
      </c>
      <c r="H2778" t="s">
        <v>8248</v>
      </c>
      <c r="I2778">
        <v>1444291193</v>
      </c>
      <c r="J2778">
        <v>1441699193</v>
      </c>
      <c r="K2778" t="b">
        <v>1</v>
      </c>
      <c r="L2778">
        <v>187</v>
      </c>
      <c r="M2778" t="b">
        <v>1</v>
      </c>
      <c r="N2778" t="s">
        <v>8301</v>
      </c>
      <c r="O2778" t="s">
        <v>8315</v>
      </c>
      <c r="P2778" t="s">
        <v>8355</v>
      </c>
      <c r="Q2778">
        <f t="shared" si="259"/>
        <v>120</v>
      </c>
      <c r="R2778">
        <f t="shared" si="258"/>
        <v>64.16</v>
      </c>
      <c r="S2778" s="12">
        <f t="shared" si="260"/>
        <v>42255.333252314813</v>
      </c>
      <c r="T2778" s="12">
        <f t="shared" si="261"/>
        <v>42285.333252314813</v>
      </c>
      <c r="U2778">
        <f t="shared" si="262"/>
        <v>2015</v>
      </c>
      <c r="V2778" s="18">
        <f t="shared" si="263"/>
        <v>30</v>
      </c>
    </row>
    <row r="2779" spans="1:22" ht="45" x14ac:dyDescent="0.25">
      <c r="A2779">
        <v>2717</v>
      </c>
      <c r="B2779" s="3" t="s">
        <v>2717</v>
      </c>
      <c r="C2779" s="3" t="s">
        <v>6827</v>
      </c>
      <c r="D2779" s="6">
        <v>25000</v>
      </c>
      <c r="E2779" s="8">
        <v>30026</v>
      </c>
      <c r="F2779" t="s">
        <v>8218</v>
      </c>
      <c r="G2779" t="s">
        <v>8223</v>
      </c>
      <c r="H2779" t="s">
        <v>8245</v>
      </c>
      <c r="I2779">
        <v>1417906649</v>
      </c>
      <c r="J2779">
        <v>1414015049</v>
      </c>
      <c r="K2779" t="b">
        <v>1</v>
      </c>
      <c r="L2779">
        <v>325</v>
      </c>
      <c r="M2779" t="b">
        <v>1</v>
      </c>
      <c r="N2779" t="s">
        <v>8301</v>
      </c>
      <c r="O2779" t="s">
        <v>8315</v>
      </c>
      <c r="P2779" t="s">
        <v>8355</v>
      </c>
      <c r="Q2779">
        <f t="shared" si="259"/>
        <v>120</v>
      </c>
      <c r="R2779">
        <f t="shared" si="258"/>
        <v>92.39</v>
      </c>
      <c r="S2779" s="12">
        <f t="shared" si="260"/>
        <v>41934.914918981485</v>
      </c>
      <c r="T2779" s="12">
        <f t="shared" si="261"/>
        <v>41979.956585648149</v>
      </c>
      <c r="U2779">
        <f t="shared" si="262"/>
        <v>2014</v>
      </c>
      <c r="V2779" s="18">
        <f t="shared" si="263"/>
        <v>45.041666666666664</v>
      </c>
    </row>
    <row r="2780" spans="1:22" ht="60" x14ac:dyDescent="0.25">
      <c r="A2780">
        <v>2718</v>
      </c>
      <c r="B2780" s="3" t="s">
        <v>2718</v>
      </c>
      <c r="C2780" s="3" t="s">
        <v>6828</v>
      </c>
      <c r="D2780" s="6">
        <v>18000</v>
      </c>
      <c r="E2780" s="8">
        <v>18645</v>
      </c>
      <c r="F2780" t="s">
        <v>8218</v>
      </c>
      <c r="G2780" t="s">
        <v>8223</v>
      </c>
      <c r="H2780" t="s">
        <v>8245</v>
      </c>
      <c r="I2780">
        <v>1462316400</v>
      </c>
      <c r="J2780">
        <v>1459865945</v>
      </c>
      <c r="K2780" t="b">
        <v>1</v>
      </c>
      <c r="L2780">
        <v>148</v>
      </c>
      <c r="M2780" t="b">
        <v>1</v>
      </c>
      <c r="N2780" t="s">
        <v>8301</v>
      </c>
      <c r="O2780" t="s">
        <v>8315</v>
      </c>
      <c r="P2780" t="s">
        <v>8355</v>
      </c>
      <c r="Q2780">
        <f t="shared" si="259"/>
        <v>104</v>
      </c>
      <c r="R2780">
        <f t="shared" si="258"/>
        <v>125.98</v>
      </c>
      <c r="S2780" s="12">
        <f t="shared" si="260"/>
        <v>42465.596585648149</v>
      </c>
      <c r="T2780" s="12">
        <f t="shared" si="261"/>
        <v>42493.958333333328</v>
      </c>
      <c r="U2780">
        <f t="shared" si="262"/>
        <v>2016</v>
      </c>
      <c r="V2780" s="18">
        <f t="shared" si="263"/>
        <v>28.361747685185183</v>
      </c>
    </row>
    <row r="2781" spans="1:22" ht="60" x14ac:dyDescent="0.25">
      <c r="A2781">
        <v>2719</v>
      </c>
      <c r="B2781" s="3" t="s">
        <v>2719</v>
      </c>
      <c r="C2781" s="3" t="s">
        <v>6829</v>
      </c>
      <c r="D2781" s="6">
        <v>6000</v>
      </c>
      <c r="E2781" s="8">
        <v>6530</v>
      </c>
      <c r="F2781" t="s">
        <v>8218</v>
      </c>
      <c r="G2781" t="s">
        <v>8223</v>
      </c>
      <c r="H2781" t="s">
        <v>8245</v>
      </c>
      <c r="I2781">
        <v>1460936694</v>
      </c>
      <c r="J2781">
        <v>1455756294</v>
      </c>
      <c r="K2781" t="b">
        <v>0</v>
      </c>
      <c r="L2781">
        <v>69</v>
      </c>
      <c r="M2781" t="b">
        <v>1</v>
      </c>
      <c r="N2781" t="s">
        <v>8301</v>
      </c>
      <c r="O2781" t="s">
        <v>8315</v>
      </c>
      <c r="P2781" t="s">
        <v>8355</v>
      </c>
      <c r="Q2781">
        <f t="shared" si="259"/>
        <v>109</v>
      </c>
      <c r="R2781">
        <f t="shared" si="258"/>
        <v>94.64</v>
      </c>
      <c r="S2781" s="12">
        <f t="shared" si="260"/>
        <v>42418.031180555554</v>
      </c>
      <c r="T2781" s="12">
        <f t="shared" si="261"/>
        <v>42477.989513888882</v>
      </c>
      <c r="U2781">
        <f t="shared" si="262"/>
        <v>2016</v>
      </c>
      <c r="V2781" s="18">
        <f t="shared" si="263"/>
        <v>59.958333333333336</v>
      </c>
    </row>
    <row r="2782" spans="1:22" ht="45" x14ac:dyDescent="0.25">
      <c r="A2782">
        <v>2720</v>
      </c>
      <c r="B2782" s="3" t="s">
        <v>2720</v>
      </c>
      <c r="C2782" s="3" t="s">
        <v>6830</v>
      </c>
      <c r="D2782" s="6">
        <v>25000</v>
      </c>
      <c r="E2782" s="8">
        <v>29531</v>
      </c>
      <c r="F2782" t="s">
        <v>8218</v>
      </c>
      <c r="G2782" t="s">
        <v>8223</v>
      </c>
      <c r="H2782" t="s">
        <v>8245</v>
      </c>
      <c r="I2782">
        <v>1478866253</v>
      </c>
      <c r="J2782">
        <v>1476270653</v>
      </c>
      <c r="K2782" t="b">
        <v>0</v>
      </c>
      <c r="L2782">
        <v>173</v>
      </c>
      <c r="M2782" t="b">
        <v>1</v>
      </c>
      <c r="N2782" t="s">
        <v>8301</v>
      </c>
      <c r="O2782" t="s">
        <v>8315</v>
      </c>
      <c r="P2782" t="s">
        <v>8355</v>
      </c>
      <c r="Q2782">
        <f t="shared" si="259"/>
        <v>118</v>
      </c>
      <c r="R2782">
        <f t="shared" si="258"/>
        <v>170.7</v>
      </c>
      <c r="S2782" s="12">
        <f t="shared" si="260"/>
        <v>42655.465891203698</v>
      </c>
      <c r="T2782" s="12">
        <f t="shared" si="261"/>
        <v>42685.507557870369</v>
      </c>
      <c r="U2782">
        <f t="shared" si="262"/>
        <v>2016</v>
      </c>
      <c r="V2782" s="18">
        <f t="shared" si="263"/>
        <v>30.041666666666668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8315</v>
      </c>
      <c r="P2783" t="s">
        <v>8316</v>
      </c>
      <c r="Q2783">
        <f t="shared" si="259"/>
        <v>105</v>
      </c>
      <c r="R2783">
        <f t="shared" si="258"/>
        <v>47</v>
      </c>
      <c r="S2783" s="12">
        <f t="shared" si="260"/>
        <v>42018.94159722222</v>
      </c>
      <c r="T2783" s="12">
        <f t="shared" si="261"/>
        <v>42047.291666666672</v>
      </c>
      <c r="U2783">
        <f t="shared" si="262"/>
        <v>2015</v>
      </c>
      <c r="V2783" s="18">
        <f t="shared" si="263"/>
        <v>28.350069444444443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8315</v>
      </c>
      <c r="P2784" t="s">
        <v>8316</v>
      </c>
      <c r="Q2784">
        <f t="shared" si="259"/>
        <v>120</v>
      </c>
      <c r="R2784">
        <f t="shared" si="258"/>
        <v>66.67</v>
      </c>
      <c r="S2784" s="12">
        <f t="shared" si="260"/>
        <v>42026.924976851849</v>
      </c>
      <c r="T2784" s="12">
        <f t="shared" si="261"/>
        <v>42052.207638888889</v>
      </c>
      <c r="U2784">
        <f t="shared" si="262"/>
        <v>2015</v>
      </c>
      <c r="V2784" s="18">
        <f t="shared" si="263"/>
        <v>25.282662037037039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8315</v>
      </c>
      <c r="P2785" t="s">
        <v>8316</v>
      </c>
      <c r="Q2785">
        <f t="shared" si="259"/>
        <v>115</v>
      </c>
      <c r="R2785">
        <f t="shared" si="258"/>
        <v>18.77</v>
      </c>
      <c r="S2785" s="12">
        <f t="shared" si="260"/>
        <v>42103.535254629634</v>
      </c>
      <c r="T2785" s="12">
        <f t="shared" si="261"/>
        <v>42117.535254629634</v>
      </c>
      <c r="U2785">
        <f t="shared" si="262"/>
        <v>2015</v>
      </c>
      <c r="V2785" s="18">
        <f t="shared" si="263"/>
        <v>14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8315</v>
      </c>
      <c r="P2786" t="s">
        <v>8316</v>
      </c>
      <c r="Q2786">
        <f t="shared" si="259"/>
        <v>119</v>
      </c>
      <c r="R2786">
        <f t="shared" si="258"/>
        <v>66.11</v>
      </c>
      <c r="S2786" s="12">
        <f t="shared" si="260"/>
        <v>41920.787534722222</v>
      </c>
      <c r="T2786" s="12">
        <f t="shared" si="261"/>
        <v>41941.787534722222</v>
      </c>
      <c r="U2786">
        <f t="shared" si="262"/>
        <v>2014</v>
      </c>
      <c r="V2786" s="18">
        <f t="shared" si="263"/>
        <v>21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8315</v>
      </c>
      <c r="P2787" t="s">
        <v>8316</v>
      </c>
      <c r="Q2787">
        <f t="shared" si="259"/>
        <v>105</v>
      </c>
      <c r="R2787">
        <f t="shared" si="258"/>
        <v>36.86</v>
      </c>
      <c r="S2787" s="12">
        <f t="shared" si="260"/>
        <v>42558.189432870371</v>
      </c>
      <c r="T2787" s="12">
        <f t="shared" si="261"/>
        <v>42587.875</v>
      </c>
      <c r="U2787">
        <f t="shared" si="262"/>
        <v>2016</v>
      </c>
      <c r="V2787" s="18">
        <f t="shared" si="263"/>
        <v>29.685567129629632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8315</v>
      </c>
      <c r="P2788" t="s">
        <v>8316</v>
      </c>
      <c r="Q2788">
        <f t="shared" si="259"/>
        <v>118</v>
      </c>
      <c r="R2788">
        <f t="shared" si="258"/>
        <v>39.81</v>
      </c>
      <c r="S2788" s="12">
        <f t="shared" si="260"/>
        <v>41815.569212962961</v>
      </c>
      <c r="T2788" s="12">
        <f t="shared" si="261"/>
        <v>41829.569212962961</v>
      </c>
      <c r="U2788">
        <f t="shared" si="262"/>
        <v>2014</v>
      </c>
      <c r="V2788" s="18">
        <f t="shared" si="263"/>
        <v>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8315</v>
      </c>
      <c r="P2789" t="s">
        <v>8316</v>
      </c>
      <c r="Q2789">
        <f t="shared" si="259"/>
        <v>120</v>
      </c>
      <c r="R2789">
        <f t="shared" si="258"/>
        <v>31.5</v>
      </c>
      <c r="S2789" s="12">
        <f t="shared" si="260"/>
        <v>41808.198518518519</v>
      </c>
      <c r="T2789" s="12">
        <f t="shared" si="261"/>
        <v>41838.198518518519</v>
      </c>
      <c r="U2789">
        <f t="shared" si="262"/>
        <v>2014</v>
      </c>
      <c r="V2789" s="18">
        <f t="shared" si="263"/>
        <v>30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8315</v>
      </c>
      <c r="P2790" t="s">
        <v>8316</v>
      </c>
      <c r="Q2790">
        <f t="shared" si="259"/>
        <v>103</v>
      </c>
      <c r="R2790">
        <f t="shared" si="258"/>
        <v>102.5</v>
      </c>
      <c r="S2790" s="12">
        <f t="shared" si="260"/>
        <v>42550.701886574068</v>
      </c>
      <c r="T2790" s="12">
        <f t="shared" si="261"/>
        <v>42580.701886574068</v>
      </c>
      <c r="U2790">
        <f t="shared" si="262"/>
        <v>2016</v>
      </c>
      <c r="V2790" s="18">
        <f t="shared" si="263"/>
        <v>30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8315</v>
      </c>
      <c r="P2791" t="s">
        <v>8316</v>
      </c>
      <c r="Q2791">
        <f t="shared" si="259"/>
        <v>101</v>
      </c>
      <c r="R2791">
        <f t="shared" si="258"/>
        <v>126.46</v>
      </c>
      <c r="S2791" s="12">
        <f t="shared" si="260"/>
        <v>42056.013124999998</v>
      </c>
      <c r="T2791" s="12">
        <f t="shared" si="261"/>
        <v>42075.166666666672</v>
      </c>
      <c r="U2791">
        <f t="shared" si="262"/>
        <v>2015</v>
      </c>
      <c r="V2791" s="18">
        <f t="shared" si="263"/>
        <v>19.153541666666666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8315</v>
      </c>
      <c r="P2792" t="s">
        <v>8316</v>
      </c>
      <c r="Q2792">
        <f t="shared" si="259"/>
        <v>105</v>
      </c>
      <c r="R2792">
        <f t="shared" si="258"/>
        <v>47.88</v>
      </c>
      <c r="S2792" s="12">
        <f t="shared" si="260"/>
        <v>42016.938692129625</v>
      </c>
      <c r="T2792" s="12">
        <f t="shared" si="261"/>
        <v>42046.938692129625</v>
      </c>
      <c r="U2792">
        <f t="shared" si="262"/>
        <v>2015</v>
      </c>
      <c r="V2792" s="18">
        <f t="shared" si="263"/>
        <v>30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8315</v>
      </c>
      <c r="P2793" t="s">
        <v>8316</v>
      </c>
      <c r="Q2793">
        <f t="shared" si="259"/>
        <v>103</v>
      </c>
      <c r="R2793">
        <f t="shared" si="258"/>
        <v>73.209999999999994</v>
      </c>
      <c r="S2793" s="12">
        <f t="shared" si="260"/>
        <v>42591.899988425925</v>
      </c>
      <c r="T2793" s="12">
        <f t="shared" si="261"/>
        <v>42622.166666666672</v>
      </c>
      <c r="U2793">
        <f t="shared" si="262"/>
        <v>2016</v>
      </c>
      <c r="V2793" s="18">
        <f t="shared" si="263"/>
        <v>30.266678240740745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8315</v>
      </c>
      <c r="P2794" t="s">
        <v>8316</v>
      </c>
      <c r="Q2794">
        <f t="shared" si="259"/>
        <v>108</v>
      </c>
      <c r="R2794">
        <f t="shared" si="258"/>
        <v>89.67</v>
      </c>
      <c r="S2794" s="12">
        <f t="shared" si="260"/>
        <v>42183.231006944443</v>
      </c>
      <c r="T2794" s="12">
        <f t="shared" si="261"/>
        <v>42228.231006944443</v>
      </c>
      <c r="U2794">
        <f t="shared" si="262"/>
        <v>2015</v>
      </c>
      <c r="V2794" s="18">
        <f t="shared" si="263"/>
        <v>45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8315</v>
      </c>
      <c r="P2795" t="s">
        <v>8316</v>
      </c>
      <c r="Q2795">
        <f t="shared" si="259"/>
        <v>111</v>
      </c>
      <c r="R2795">
        <f t="shared" si="258"/>
        <v>151.46</v>
      </c>
      <c r="S2795" s="12">
        <f t="shared" si="260"/>
        <v>42176.419039351851</v>
      </c>
      <c r="T2795" s="12">
        <f t="shared" si="261"/>
        <v>42206.419039351851</v>
      </c>
      <c r="U2795">
        <f t="shared" si="262"/>
        <v>2015</v>
      </c>
      <c r="V2795" s="18">
        <f t="shared" si="263"/>
        <v>30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8315</v>
      </c>
      <c r="P2796" t="s">
        <v>8316</v>
      </c>
      <c r="Q2796">
        <f t="shared" si="259"/>
        <v>150</v>
      </c>
      <c r="R2796">
        <f t="shared" si="258"/>
        <v>25</v>
      </c>
      <c r="S2796" s="12">
        <f t="shared" si="260"/>
        <v>42416.691655092596</v>
      </c>
      <c r="T2796" s="12">
        <f t="shared" si="261"/>
        <v>42432.791666666672</v>
      </c>
      <c r="U2796">
        <f t="shared" si="262"/>
        <v>2016</v>
      </c>
      <c r="V2796" s="18">
        <f t="shared" si="263"/>
        <v>16.100011574074074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8315</v>
      </c>
      <c r="P2797" t="s">
        <v>8316</v>
      </c>
      <c r="Q2797">
        <f t="shared" si="259"/>
        <v>104</v>
      </c>
      <c r="R2797">
        <f t="shared" si="258"/>
        <v>36.5</v>
      </c>
      <c r="S2797" s="12">
        <f t="shared" si="260"/>
        <v>41780.525937500002</v>
      </c>
      <c r="T2797" s="12">
        <f t="shared" si="261"/>
        <v>41796.958333333336</v>
      </c>
      <c r="U2797">
        <f t="shared" si="262"/>
        <v>2014</v>
      </c>
      <c r="V2797" s="18">
        <f t="shared" si="263"/>
        <v>16.432395833333334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8315</v>
      </c>
      <c r="P2798" t="s">
        <v>8316</v>
      </c>
      <c r="Q2798">
        <f t="shared" si="259"/>
        <v>116</v>
      </c>
      <c r="R2798">
        <f t="shared" si="258"/>
        <v>44</v>
      </c>
      <c r="S2798" s="12">
        <f t="shared" si="260"/>
        <v>41795.528101851851</v>
      </c>
      <c r="T2798" s="12">
        <f t="shared" si="261"/>
        <v>41825.528101851851</v>
      </c>
      <c r="U2798">
        <f t="shared" si="262"/>
        <v>2014</v>
      </c>
      <c r="V2798" s="18">
        <f t="shared" si="263"/>
        <v>30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8315</v>
      </c>
      <c r="P2799" t="s">
        <v>8316</v>
      </c>
      <c r="Q2799">
        <f t="shared" si="259"/>
        <v>103</v>
      </c>
      <c r="R2799">
        <f t="shared" si="258"/>
        <v>87.36</v>
      </c>
      <c r="S2799" s="12">
        <f t="shared" si="260"/>
        <v>41798.94027777778</v>
      </c>
      <c r="T2799" s="12">
        <f t="shared" si="261"/>
        <v>41828.94027777778</v>
      </c>
      <c r="U2799">
        <f t="shared" si="262"/>
        <v>2014</v>
      </c>
      <c r="V2799" s="18">
        <f t="shared" si="263"/>
        <v>30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8315</v>
      </c>
      <c r="P2800" t="s">
        <v>8316</v>
      </c>
      <c r="Q2800">
        <f t="shared" si="259"/>
        <v>101</v>
      </c>
      <c r="R2800">
        <f t="shared" si="258"/>
        <v>36.47</v>
      </c>
      <c r="S2800" s="12">
        <f t="shared" si="260"/>
        <v>42201.675011574072</v>
      </c>
      <c r="T2800" s="12">
        <f t="shared" si="261"/>
        <v>42216.666666666672</v>
      </c>
      <c r="U2800">
        <f t="shared" si="262"/>
        <v>2015</v>
      </c>
      <c r="V2800" s="18">
        <f t="shared" si="263"/>
        <v>14.991655092592593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8315</v>
      </c>
      <c r="P2801" t="s">
        <v>8316</v>
      </c>
      <c r="Q2801">
        <f t="shared" si="259"/>
        <v>117</v>
      </c>
      <c r="R2801">
        <f t="shared" si="258"/>
        <v>44.86</v>
      </c>
      <c r="S2801" s="12">
        <f t="shared" si="260"/>
        <v>42507.264699074076</v>
      </c>
      <c r="T2801" s="12">
        <f t="shared" si="261"/>
        <v>42538.666666666672</v>
      </c>
      <c r="U2801">
        <f t="shared" si="262"/>
        <v>2016</v>
      </c>
      <c r="V2801" s="18">
        <f t="shared" si="263"/>
        <v>31.401967592592595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8315</v>
      </c>
      <c r="P2802" t="s">
        <v>8316</v>
      </c>
      <c r="Q2802">
        <f t="shared" si="259"/>
        <v>133</v>
      </c>
      <c r="R2802">
        <f t="shared" si="258"/>
        <v>42.9</v>
      </c>
      <c r="S2802" s="12">
        <f t="shared" si="260"/>
        <v>41948.552847222221</v>
      </c>
      <c r="T2802" s="12">
        <f t="shared" si="261"/>
        <v>42008.552847222221</v>
      </c>
      <c r="U2802">
        <f t="shared" si="262"/>
        <v>2014</v>
      </c>
      <c r="V2802" s="18">
        <f t="shared" si="263"/>
        <v>60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8315</v>
      </c>
      <c r="P2803" t="s">
        <v>8316</v>
      </c>
      <c r="Q2803">
        <f t="shared" si="259"/>
        <v>133</v>
      </c>
      <c r="R2803">
        <f t="shared" si="258"/>
        <v>51.23</v>
      </c>
      <c r="S2803" s="12">
        <f t="shared" si="260"/>
        <v>41900.243159722224</v>
      </c>
      <c r="T2803" s="12">
        <f t="shared" si="261"/>
        <v>41922.458333333336</v>
      </c>
      <c r="U2803">
        <f t="shared" si="262"/>
        <v>2014</v>
      </c>
      <c r="V2803" s="18">
        <f t="shared" si="263"/>
        <v>22.215173611111112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8315</v>
      </c>
      <c r="P2804" t="s">
        <v>8316</v>
      </c>
      <c r="Q2804">
        <f t="shared" si="259"/>
        <v>102</v>
      </c>
      <c r="R2804">
        <f t="shared" si="258"/>
        <v>33.94</v>
      </c>
      <c r="S2804" s="12">
        <f t="shared" si="260"/>
        <v>42192.64707175926</v>
      </c>
      <c r="T2804" s="12">
        <f t="shared" si="261"/>
        <v>42222.64707175926</v>
      </c>
      <c r="U2804">
        <f t="shared" si="262"/>
        <v>2015</v>
      </c>
      <c r="V2804" s="18">
        <f t="shared" si="263"/>
        <v>30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8315</v>
      </c>
      <c r="P2805" t="s">
        <v>8316</v>
      </c>
      <c r="Q2805">
        <f t="shared" si="259"/>
        <v>128</v>
      </c>
      <c r="R2805">
        <f t="shared" si="258"/>
        <v>90.74</v>
      </c>
      <c r="S2805" s="12">
        <f t="shared" si="260"/>
        <v>42158.065694444449</v>
      </c>
      <c r="T2805" s="12">
        <f t="shared" si="261"/>
        <v>42201</v>
      </c>
      <c r="U2805">
        <f t="shared" si="262"/>
        <v>2015</v>
      </c>
      <c r="V2805" s="18">
        <f t="shared" si="263"/>
        <v>42.934305555555561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8315</v>
      </c>
      <c r="P2806" t="s">
        <v>8316</v>
      </c>
      <c r="Q2806">
        <f t="shared" si="259"/>
        <v>115</v>
      </c>
      <c r="R2806">
        <f t="shared" si="258"/>
        <v>50</v>
      </c>
      <c r="S2806" s="12">
        <f t="shared" si="260"/>
        <v>41881.453587962962</v>
      </c>
      <c r="T2806" s="12">
        <f t="shared" si="261"/>
        <v>41911.453587962962</v>
      </c>
      <c r="U2806">
        <f t="shared" si="262"/>
        <v>2014</v>
      </c>
      <c r="V2806" s="18">
        <f t="shared" si="263"/>
        <v>30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8315</v>
      </c>
      <c r="P2807" t="s">
        <v>8316</v>
      </c>
      <c r="Q2807">
        <f t="shared" si="259"/>
        <v>110</v>
      </c>
      <c r="R2807">
        <f t="shared" si="258"/>
        <v>24.44</v>
      </c>
      <c r="S2807" s="12">
        <f t="shared" si="260"/>
        <v>42213.505474537036</v>
      </c>
      <c r="T2807" s="12">
        <f t="shared" si="261"/>
        <v>42238.505474537036</v>
      </c>
      <c r="U2807">
        <f t="shared" si="262"/>
        <v>2015</v>
      </c>
      <c r="V2807" s="18">
        <f t="shared" si="263"/>
        <v>25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8315</v>
      </c>
      <c r="P2808" t="s">
        <v>8316</v>
      </c>
      <c r="Q2808">
        <f t="shared" si="259"/>
        <v>112</v>
      </c>
      <c r="R2808">
        <f t="shared" si="258"/>
        <v>44.25</v>
      </c>
      <c r="S2808" s="12">
        <f t="shared" si="260"/>
        <v>42185.267245370371</v>
      </c>
      <c r="T2808" s="12">
        <f t="shared" si="261"/>
        <v>42221.458333333328</v>
      </c>
      <c r="U2808">
        <f t="shared" si="262"/>
        <v>2015</v>
      </c>
      <c r="V2808" s="18">
        <f t="shared" si="263"/>
        <v>36.19108796296296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8315</v>
      </c>
      <c r="P2809" t="s">
        <v>8316</v>
      </c>
      <c r="Q2809">
        <f t="shared" si="259"/>
        <v>126</v>
      </c>
      <c r="R2809">
        <f t="shared" si="258"/>
        <v>67.739999999999995</v>
      </c>
      <c r="S2809" s="12">
        <f t="shared" si="260"/>
        <v>42154.873124999998</v>
      </c>
      <c r="T2809" s="12">
        <f t="shared" si="261"/>
        <v>42184.873124999998</v>
      </c>
      <c r="U2809">
        <f t="shared" si="262"/>
        <v>2015</v>
      </c>
      <c r="V2809" s="18">
        <f t="shared" si="263"/>
        <v>30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8315</v>
      </c>
      <c r="P2810" t="s">
        <v>8316</v>
      </c>
      <c r="Q2810">
        <f t="shared" si="259"/>
        <v>100</v>
      </c>
      <c r="R2810">
        <f t="shared" si="258"/>
        <v>65.38</v>
      </c>
      <c r="S2810" s="12">
        <f t="shared" si="260"/>
        <v>42208.84646990741</v>
      </c>
      <c r="T2810" s="12">
        <f t="shared" si="261"/>
        <v>42238.84646990741</v>
      </c>
      <c r="U2810">
        <f t="shared" si="262"/>
        <v>2015</v>
      </c>
      <c r="V2810" s="18">
        <f t="shared" si="263"/>
        <v>30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8315</v>
      </c>
      <c r="P2811" t="s">
        <v>8316</v>
      </c>
      <c r="Q2811">
        <f t="shared" si="259"/>
        <v>102</v>
      </c>
      <c r="R2811">
        <f t="shared" si="258"/>
        <v>121.9</v>
      </c>
      <c r="S2811" s="12">
        <f t="shared" si="260"/>
        <v>42451.496817129635</v>
      </c>
      <c r="T2811" s="12">
        <f t="shared" si="261"/>
        <v>42459.610416666663</v>
      </c>
      <c r="U2811">
        <f t="shared" si="262"/>
        <v>2016</v>
      </c>
      <c r="V2811" s="18">
        <f t="shared" si="263"/>
        <v>8.1135995370370377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8315</v>
      </c>
      <c r="P2812" t="s">
        <v>8316</v>
      </c>
      <c r="Q2812">
        <f t="shared" si="259"/>
        <v>108</v>
      </c>
      <c r="R2812">
        <f t="shared" si="258"/>
        <v>47.46</v>
      </c>
      <c r="S2812" s="12">
        <f t="shared" si="260"/>
        <v>41759.13962962963</v>
      </c>
      <c r="T2812" s="12">
        <f t="shared" si="261"/>
        <v>41791.165972222225</v>
      </c>
      <c r="U2812">
        <f t="shared" si="262"/>
        <v>2014</v>
      </c>
      <c r="V2812" s="18">
        <f t="shared" si="263"/>
        <v>32.026342592592592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8315</v>
      </c>
      <c r="P2813" t="s">
        <v>8316</v>
      </c>
      <c r="Q2813">
        <f t="shared" si="259"/>
        <v>100</v>
      </c>
      <c r="R2813">
        <f t="shared" si="258"/>
        <v>92.84</v>
      </c>
      <c r="S2813" s="12">
        <f t="shared" si="260"/>
        <v>42028.496562500004</v>
      </c>
      <c r="T2813" s="12">
        <f t="shared" si="261"/>
        <v>42058.496562500004</v>
      </c>
      <c r="U2813">
        <f t="shared" si="262"/>
        <v>2015</v>
      </c>
      <c r="V2813" s="18">
        <f t="shared" si="263"/>
        <v>30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8315</v>
      </c>
      <c r="P2814" t="s">
        <v>8316</v>
      </c>
      <c r="Q2814">
        <f t="shared" si="259"/>
        <v>113</v>
      </c>
      <c r="R2814">
        <f t="shared" si="258"/>
        <v>68.25</v>
      </c>
      <c r="S2814" s="12">
        <f t="shared" si="260"/>
        <v>42054.74418981481</v>
      </c>
      <c r="T2814" s="12">
        <f t="shared" si="261"/>
        <v>42100.166666666672</v>
      </c>
      <c r="U2814">
        <f t="shared" si="262"/>
        <v>2015</v>
      </c>
      <c r="V2814" s="18">
        <f t="shared" si="263"/>
        <v>45.422476851851854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8315</v>
      </c>
      <c r="P2815" t="s">
        <v>8316</v>
      </c>
      <c r="Q2815">
        <f t="shared" si="259"/>
        <v>128</v>
      </c>
      <c r="R2815">
        <f t="shared" si="258"/>
        <v>37.21</v>
      </c>
      <c r="S2815" s="12">
        <f t="shared" si="260"/>
        <v>42693.742604166662</v>
      </c>
      <c r="T2815" s="12">
        <f t="shared" si="261"/>
        <v>42718.742604166662</v>
      </c>
      <c r="U2815">
        <f t="shared" si="262"/>
        <v>2016</v>
      </c>
      <c r="V2815" s="18">
        <f t="shared" si="263"/>
        <v>25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8315</v>
      </c>
      <c r="P2816" t="s">
        <v>8316</v>
      </c>
      <c r="Q2816">
        <f t="shared" si="259"/>
        <v>108</v>
      </c>
      <c r="R2816">
        <f t="shared" si="258"/>
        <v>25.25</v>
      </c>
      <c r="S2816" s="12">
        <f t="shared" si="260"/>
        <v>42103.399479166663</v>
      </c>
      <c r="T2816" s="12">
        <f t="shared" si="261"/>
        <v>42133.399479166663</v>
      </c>
      <c r="U2816">
        <f t="shared" si="262"/>
        <v>2015</v>
      </c>
      <c r="V2816" s="18">
        <f t="shared" si="263"/>
        <v>30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8315</v>
      </c>
      <c r="P2817" t="s">
        <v>8316</v>
      </c>
      <c r="Q2817">
        <f t="shared" si="259"/>
        <v>242</v>
      </c>
      <c r="R2817">
        <f t="shared" si="258"/>
        <v>43.21</v>
      </c>
      <c r="S2817" s="12">
        <f t="shared" si="260"/>
        <v>42559.776724537034</v>
      </c>
      <c r="T2817" s="12">
        <f t="shared" si="261"/>
        <v>42589.776724537034</v>
      </c>
      <c r="U2817">
        <f t="shared" si="262"/>
        <v>2016</v>
      </c>
      <c r="V2817" s="18">
        <f t="shared" si="263"/>
        <v>30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8315</v>
      </c>
      <c r="P2818" t="s">
        <v>8316</v>
      </c>
      <c r="Q2818">
        <f t="shared" si="259"/>
        <v>142</v>
      </c>
      <c r="R2818">
        <f t="shared" ref="R2818:R2881" si="264">IFERROR(ROUND(E2818/L2818,2),0)</f>
        <v>25.13</v>
      </c>
      <c r="S2818" s="12">
        <f t="shared" si="260"/>
        <v>42188.467499999999</v>
      </c>
      <c r="T2818" s="12">
        <f t="shared" si="261"/>
        <v>42218.666666666672</v>
      </c>
      <c r="U2818">
        <f t="shared" si="262"/>
        <v>2015</v>
      </c>
      <c r="V2818" s="18">
        <f t="shared" si="263"/>
        <v>30.19916666666667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8315</v>
      </c>
      <c r="P2819" t="s">
        <v>8316</v>
      </c>
      <c r="Q2819">
        <f t="shared" ref="Q2819:Q2882" si="265">ROUND(E2819/D2819*100,0)</f>
        <v>130</v>
      </c>
      <c r="R2819">
        <f t="shared" si="264"/>
        <v>23.64</v>
      </c>
      <c r="S2819" s="12">
        <f t="shared" ref="S2819:S2882" si="266">(((J2819/60)/60)/24)+DATE(1970,1,1)</f>
        <v>42023.634976851856</v>
      </c>
      <c r="T2819" s="12">
        <f t="shared" ref="T2819:T2882" si="267">(((I2819/60)/60)/24)+DATE(1970,1,1)</f>
        <v>42063.634976851856</v>
      </c>
      <c r="U2819">
        <f t="shared" ref="U2819:U2882" si="268">YEAR(S2819)</f>
        <v>2015</v>
      </c>
      <c r="V2819" s="18">
        <f t="shared" ref="V2819:V2882" si="269">(I2819-J2819)/60/60/24</f>
        <v>40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8315</v>
      </c>
      <c r="P2820" t="s">
        <v>8316</v>
      </c>
      <c r="Q2820">
        <f t="shared" si="265"/>
        <v>106</v>
      </c>
      <c r="R2820">
        <f t="shared" si="264"/>
        <v>103.95</v>
      </c>
      <c r="S2820" s="12">
        <f t="shared" si="266"/>
        <v>42250.598217592589</v>
      </c>
      <c r="T2820" s="12">
        <f t="shared" si="267"/>
        <v>42270.598217592589</v>
      </c>
      <c r="U2820">
        <f t="shared" si="268"/>
        <v>2015</v>
      </c>
      <c r="V2820" s="18">
        <f t="shared" si="269"/>
        <v>20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8315</v>
      </c>
      <c r="P2821" t="s">
        <v>8316</v>
      </c>
      <c r="Q2821">
        <f t="shared" si="265"/>
        <v>105</v>
      </c>
      <c r="R2821">
        <f t="shared" si="264"/>
        <v>50.38</v>
      </c>
      <c r="S2821" s="12">
        <f t="shared" si="266"/>
        <v>42139.525567129633</v>
      </c>
      <c r="T2821" s="12">
        <f t="shared" si="267"/>
        <v>42169.525567129633</v>
      </c>
      <c r="U2821">
        <f t="shared" si="268"/>
        <v>2015</v>
      </c>
      <c r="V2821" s="18">
        <f t="shared" si="269"/>
        <v>30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8315</v>
      </c>
      <c r="P2822" t="s">
        <v>8316</v>
      </c>
      <c r="Q2822">
        <f t="shared" si="265"/>
        <v>136</v>
      </c>
      <c r="R2822">
        <f t="shared" si="264"/>
        <v>13.6</v>
      </c>
      <c r="S2822" s="12">
        <f t="shared" si="266"/>
        <v>42401.610983796301</v>
      </c>
      <c r="T2822" s="12">
        <f t="shared" si="267"/>
        <v>42426</v>
      </c>
      <c r="U2822">
        <f t="shared" si="268"/>
        <v>2016</v>
      </c>
      <c r="V2822" s="18">
        <f t="shared" si="269"/>
        <v>24.389016203703704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8315</v>
      </c>
      <c r="P2823" t="s">
        <v>8316</v>
      </c>
      <c r="Q2823">
        <f t="shared" si="265"/>
        <v>100</v>
      </c>
      <c r="R2823">
        <f t="shared" si="264"/>
        <v>28.57</v>
      </c>
      <c r="S2823" s="12">
        <f t="shared" si="266"/>
        <v>41875.922858796301</v>
      </c>
      <c r="T2823" s="12">
        <f t="shared" si="267"/>
        <v>41905.922858796301</v>
      </c>
      <c r="U2823">
        <f t="shared" si="268"/>
        <v>2014</v>
      </c>
      <c r="V2823" s="18">
        <f t="shared" si="269"/>
        <v>30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8315</v>
      </c>
      <c r="P2824" t="s">
        <v>8316</v>
      </c>
      <c r="Q2824">
        <f t="shared" si="265"/>
        <v>100</v>
      </c>
      <c r="R2824">
        <f t="shared" si="264"/>
        <v>63.83</v>
      </c>
      <c r="S2824" s="12">
        <f t="shared" si="266"/>
        <v>42060.683935185181</v>
      </c>
      <c r="T2824" s="12">
        <f t="shared" si="267"/>
        <v>42090.642268518524</v>
      </c>
      <c r="U2824">
        <f t="shared" si="268"/>
        <v>2015</v>
      </c>
      <c r="V2824" s="18">
        <f t="shared" si="269"/>
        <v>29.958333333333332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8315</v>
      </c>
      <c r="P2825" t="s">
        <v>8316</v>
      </c>
      <c r="Q2825">
        <f t="shared" si="265"/>
        <v>124</v>
      </c>
      <c r="R2825">
        <f t="shared" si="264"/>
        <v>8.86</v>
      </c>
      <c r="S2825" s="12">
        <f t="shared" si="266"/>
        <v>42067.011643518519</v>
      </c>
      <c r="T2825" s="12">
        <f t="shared" si="267"/>
        <v>42094.957638888889</v>
      </c>
      <c r="U2825">
        <f t="shared" si="268"/>
        <v>2015</v>
      </c>
      <c r="V2825" s="18">
        <f t="shared" si="269"/>
        <v>27.945995370370369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8315</v>
      </c>
      <c r="P2826" t="s">
        <v>8316</v>
      </c>
      <c r="Q2826">
        <f t="shared" si="265"/>
        <v>117</v>
      </c>
      <c r="R2826">
        <f t="shared" si="264"/>
        <v>50.67</v>
      </c>
      <c r="S2826" s="12">
        <f t="shared" si="266"/>
        <v>42136.270787037036</v>
      </c>
      <c r="T2826" s="12">
        <f t="shared" si="267"/>
        <v>42168.071527777778</v>
      </c>
      <c r="U2826">
        <f t="shared" si="268"/>
        <v>2015</v>
      </c>
      <c r="V2826" s="18">
        <f t="shared" si="269"/>
        <v>31.800740740740739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8315</v>
      </c>
      <c r="P2827" t="s">
        <v>8316</v>
      </c>
      <c r="Q2827">
        <f t="shared" si="265"/>
        <v>103</v>
      </c>
      <c r="R2827">
        <f t="shared" si="264"/>
        <v>60.78</v>
      </c>
      <c r="S2827" s="12">
        <f t="shared" si="266"/>
        <v>42312.792662037042</v>
      </c>
      <c r="T2827" s="12">
        <f t="shared" si="267"/>
        <v>42342.792662037042</v>
      </c>
      <c r="U2827">
        <f t="shared" si="268"/>
        <v>2015</v>
      </c>
      <c r="V2827" s="18">
        <f t="shared" si="269"/>
        <v>30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8315</v>
      </c>
      <c r="P2828" t="s">
        <v>8316</v>
      </c>
      <c r="Q2828">
        <f t="shared" si="265"/>
        <v>108</v>
      </c>
      <c r="R2828">
        <f t="shared" si="264"/>
        <v>113.42</v>
      </c>
      <c r="S2828" s="12">
        <f t="shared" si="266"/>
        <v>42171.034861111111</v>
      </c>
      <c r="T2828" s="12">
        <f t="shared" si="267"/>
        <v>42195.291666666672</v>
      </c>
      <c r="U2828">
        <f t="shared" si="268"/>
        <v>2015</v>
      </c>
      <c r="V2828" s="18">
        <f t="shared" si="269"/>
        <v>24.256805555555559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8315</v>
      </c>
      <c r="P2829" t="s">
        <v>8316</v>
      </c>
      <c r="Q2829">
        <f t="shared" si="265"/>
        <v>120</v>
      </c>
      <c r="R2829">
        <f t="shared" si="264"/>
        <v>104.57</v>
      </c>
      <c r="S2829" s="12">
        <f t="shared" si="266"/>
        <v>42494.683634259258</v>
      </c>
      <c r="T2829" s="12">
        <f t="shared" si="267"/>
        <v>42524.6875</v>
      </c>
      <c r="U2829">
        <f t="shared" si="268"/>
        <v>2016</v>
      </c>
      <c r="V2829" s="18">
        <f t="shared" si="269"/>
        <v>30.003865740740739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8315</v>
      </c>
      <c r="P2830" t="s">
        <v>8316</v>
      </c>
      <c r="Q2830">
        <f t="shared" si="265"/>
        <v>100</v>
      </c>
      <c r="R2830">
        <f t="shared" si="264"/>
        <v>98.31</v>
      </c>
      <c r="S2830" s="12">
        <f t="shared" si="266"/>
        <v>42254.264687499999</v>
      </c>
      <c r="T2830" s="12">
        <f t="shared" si="267"/>
        <v>42279.958333333328</v>
      </c>
      <c r="U2830">
        <f t="shared" si="268"/>
        <v>2015</v>
      </c>
      <c r="V2830" s="18">
        <f t="shared" si="269"/>
        <v>25.693645833333331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8315</v>
      </c>
      <c r="P2831" t="s">
        <v>8316</v>
      </c>
      <c r="Q2831">
        <f t="shared" si="265"/>
        <v>107</v>
      </c>
      <c r="R2831">
        <f t="shared" si="264"/>
        <v>35.04</v>
      </c>
      <c r="S2831" s="12">
        <f t="shared" si="266"/>
        <v>42495.434236111112</v>
      </c>
      <c r="T2831" s="12">
        <f t="shared" si="267"/>
        <v>42523.434236111112</v>
      </c>
      <c r="U2831">
        <f t="shared" si="268"/>
        <v>2016</v>
      </c>
      <c r="V2831" s="18">
        <f t="shared" si="269"/>
        <v>28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8315</v>
      </c>
      <c r="P2832" t="s">
        <v>8316</v>
      </c>
      <c r="Q2832">
        <f t="shared" si="265"/>
        <v>100</v>
      </c>
      <c r="R2832">
        <f t="shared" si="264"/>
        <v>272.73</v>
      </c>
      <c r="S2832" s="12">
        <f t="shared" si="266"/>
        <v>41758.839675925927</v>
      </c>
      <c r="T2832" s="12">
        <f t="shared" si="267"/>
        <v>41771.165972222225</v>
      </c>
      <c r="U2832">
        <f t="shared" si="268"/>
        <v>2014</v>
      </c>
      <c r="V2832" s="18">
        <f t="shared" si="269"/>
        <v>12.326296296296293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8315</v>
      </c>
      <c r="P2833" t="s">
        <v>8316</v>
      </c>
      <c r="Q2833">
        <f t="shared" si="265"/>
        <v>111</v>
      </c>
      <c r="R2833">
        <f t="shared" si="264"/>
        <v>63.85</v>
      </c>
      <c r="S2833" s="12">
        <f t="shared" si="266"/>
        <v>42171.824884259258</v>
      </c>
      <c r="T2833" s="12">
        <f t="shared" si="267"/>
        <v>42201.824884259258</v>
      </c>
      <c r="U2833">
        <f t="shared" si="268"/>
        <v>2015</v>
      </c>
      <c r="V2833" s="18">
        <f t="shared" si="269"/>
        <v>30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8315</v>
      </c>
      <c r="P2834" t="s">
        <v>8316</v>
      </c>
      <c r="Q2834">
        <f t="shared" si="265"/>
        <v>115</v>
      </c>
      <c r="R2834">
        <f t="shared" si="264"/>
        <v>30.19</v>
      </c>
      <c r="S2834" s="12">
        <f t="shared" si="266"/>
        <v>41938.709421296298</v>
      </c>
      <c r="T2834" s="12">
        <f t="shared" si="267"/>
        <v>41966.916666666672</v>
      </c>
      <c r="U2834">
        <f t="shared" si="268"/>
        <v>2014</v>
      </c>
      <c r="V2834" s="18">
        <f t="shared" si="269"/>
        <v>28.207245370370373</v>
      </c>
    </row>
    <row r="2835" spans="1:22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8315</v>
      </c>
      <c r="P2835" t="s">
        <v>8316</v>
      </c>
      <c r="Q2835">
        <f t="shared" si="265"/>
        <v>108</v>
      </c>
      <c r="R2835">
        <f t="shared" si="264"/>
        <v>83.51</v>
      </c>
      <c r="S2835" s="12">
        <f t="shared" si="266"/>
        <v>42268.127696759257</v>
      </c>
      <c r="T2835" s="12">
        <f t="shared" si="267"/>
        <v>42288.083333333328</v>
      </c>
      <c r="U2835">
        <f t="shared" si="268"/>
        <v>2015</v>
      </c>
      <c r="V2835" s="18">
        <f t="shared" si="269"/>
        <v>19.955636574074074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8315</v>
      </c>
      <c r="P2836" t="s">
        <v>8316</v>
      </c>
      <c r="Q2836">
        <f t="shared" si="265"/>
        <v>170</v>
      </c>
      <c r="R2836">
        <f t="shared" si="264"/>
        <v>64.760000000000005</v>
      </c>
      <c r="S2836" s="12">
        <f t="shared" si="266"/>
        <v>42019.959837962961</v>
      </c>
      <c r="T2836" s="12">
        <f t="shared" si="267"/>
        <v>42034.959837962961</v>
      </c>
      <c r="U2836">
        <f t="shared" si="268"/>
        <v>2015</v>
      </c>
      <c r="V2836" s="18">
        <f t="shared" si="269"/>
        <v>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8315</v>
      </c>
      <c r="P2837" t="s">
        <v>8316</v>
      </c>
      <c r="Q2837">
        <f t="shared" si="265"/>
        <v>187</v>
      </c>
      <c r="R2837">
        <f t="shared" si="264"/>
        <v>20.12</v>
      </c>
      <c r="S2837" s="12">
        <f t="shared" si="266"/>
        <v>42313.703900462962</v>
      </c>
      <c r="T2837" s="12">
        <f t="shared" si="267"/>
        <v>42343</v>
      </c>
      <c r="U2837">
        <f t="shared" si="268"/>
        <v>2015</v>
      </c>
      <c r="V2837" s="18">
        <f t="shared" si="269"/>
        <v>29.296099537037037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8315</v>
      </c>
      <c r="P2838" t="s">
        <v>8316</v>
      </c>
      <c r="Q2838">
        <f t="shared" si="265"/>
        <v>108</v>
      </c>
      <c r="R2838">
        <f t="shared" si="264"/>
        <v>44.09</v>
      </c>
      <c r="S2838" s="12">
        <f t="shared" si="266"/>
        <v>42746.261782407411</v>
      </c>
      <c r="T2838" s="12">
        <f t="shared" si="267"/>
        <v>42784.207638888889</v>
      </c>
      <c r="U2838">
        <f t="shared" si="268"/>
        <v>2017</v>
      </c>
      <c r="V2838" s="18">
        <f t="shared" si="269"/>
        <v>37.945856481481478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8315</v>
      </c>
      <c r="P2839" t="s">
        <v>8316</v>
      </c>
      <c r="Q2839">
        <f t="shared" si="265"/>
        <v>100</v>
      </c>
      <c r="R2839">
        <f t="shared" si="264"/>
        <v>40.479999999999997</v>
      </c>
      <c r="S2839" s="12">
        <f t="shared" si="266"/>
        <v>42307.908379629633</v>
      </c>
      <c r="T2839" s="12">
        <f t="shared" si="267"/>
        <v>42347.950046296297</v>
      </c>
      <c r="U2839">
        <f t="shared" si="268"/>
        <v>2015</v>
      </c>
      <c r="V2839" s="18">
        <f t="shared" si="269"/>
        <v>40.041666666666664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8315</v>
      </c>
      <c r="P2840" t="s">
        <v>8316</v>
      </c>
      <c r="Q2840">
        <f t="shared" si="265"/>
        <v>120</v>
      </c>
      <c r="R2840">
        <f t="shared" si="264"/>
        <v>44.54</v>
      </c>
      <c r="S2840" s="12">
        <f t="shared" si="266"/>
        <v>41842.607592592591</v>
      </c>
      <c r="T2840" s="12">
        <f t="shared" si="267"/>
        <v>41864.916666666664</v>
      </c>
      <c r="U2840">
        <f t="shared" si="268"/>
        <v>2014</v>
      </c>
      <c r="V2840" s="18">
        <f t="shared" si="269"/>
        <v>22.309074074074076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8315</v>
      </c>
      <c r="P2841" t="s">
        <v>8316</v>
      </c>
      <c r="Q2841">
        <f t="shared" si="265"/>
        <v>111</v>
      </c>
      <c r="R2841">
        <f t="shared" si="264"/>
        <v>125.81</v>
      </c>
      <c r="S2841" s="12">
        <f t="shared" si="266"/>
        <v>41853.240208333329</v>
      </c>
      <c r="T2841" s="12">
        <f t="shared" si="267"/>
        <v>41876.207638888889</v>
      </c>
      <c r="U2841">
        <f t="shared" si="268"/>
        <v>2014</v>
      </c>
      <c r="V2841" s="18">
        <f t="shared" si="269"/>
        <v>22.967430555555556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8315</v>
      </c>
      <c r="P2842" t="s">
        <v>8316</v>
      </c>
      <c r="Q2842">
        <f t="shared" si="265"/>
        <v>104</v>
      </c>
      <c r="R2842">
        <f t="shared" si="264"/>
        <v>19.7</v>
      </c>
      <c r="S2842" s="12">
        <f t="shared" si="266"/>
        <v>42060.035636574074</v>
      </c>
      <c r="T2842" s="12">
        <f t="shared" si="267"/>
        <v>42081.708333333328</v>
      </c>
      <c r="U2842">
        <f t="shared" si="268"/>
        <v>2015</v>
      </c>
      <c r="V2842" s="18">
        <f t="shared" si="269"/>
        <v>21.672696759259257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8315</v>
      </c>
      <c r="P2843" t="s">
        <v>8316</v>
      </c>
      <c r="Q2843">
        <f t="shared" si="265"/>
        <v>1</v>
      </c>
      <c r="R2843">
        <f t="shared" si="264"/>
        <v>10</v>
      </c>
      <c r="S2843" s="12">
        <f t="shared" si="266"/>
        <v>42291.739548611105</v>
      </c>
      <c r="T2843" s="12">
        <f t="shared" si="267"/>
        <v>42351.781215277777</v>
      </c>
      <c r="U2843">
        <f t="shared" si="268"/>
        <v>2015</v>
      </c>
      <c r="V2843" s="18">
        <f t="shared" si="269"/>
        <v>60.041666666666664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8315</v>
      </c>
      <c r="P2844" t="s">
        <v>8316</v>
      </c>
      <c r="Q2844">
        <f t="shared" si="265"/>
        <v>0</v>
      </c>
      <c r="R2844">
        <f t="shared" si="264"/>
        <v>0</v>
      </c>
      <c r="S2844" s="12">
        <f t="shared" si="266"/>
        <v>41784.952488425923</v>
      </c>
      <c r="T2844" s="12">
        <f t="shared" si="267"/>
        <v>41811.458333333336</v>
      </c>
      <c r="U2844">
        <f t="shared" si="268"/>
        <v>2014</v>
      </c>
      <c r="V2844" s="18">
        <f t="shared" si="269"/>
        <v>26.505844907407408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8315</v>
      </c>
      <c r="P2845" t="s">
        <v>8316</v>
      </c>
      <c r="Q2845">
        <f t="shared" si="265"/>
        <v>0</v>
      </c>
      <c r="R2845">
        <f t="shared" si="264"/>
        <v>0</v>
      </c>
      <c r="S2845" s="12">
        <f t="shared" si="266"/>
        <v>42492.737847222219</v>
      </c>
      <c r="T2845" s="12">
        <f t="shared" si="267"/>
        <v>42534.166666666672</v>
      </c>
      <c r="U2845">
        <f t="shared" si="268"/>
        <v>2016</v>
      </c>
      <c r="V2845" s="18">
        <f t="shared" si="269"/>
        <v>41.428819444444443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8315</v>
      </c>
      <c r="P2846" t="s">
        <v>8316</v>
      </c>
      <c r="Q2846">
        <f t="shared" si="265"/>
        <v>5</v>
      </c>
      <c r="R2846">
        <f t="shared" si="264"/>
        <v>30</v>
      </c>
      <c r="S2846" s="12">
        <f t="shared" si="266"/>
        <v>42709.546064814815</v>
      </c>
      <c r="T2846" s="12">
        <f t="shared" si="267"/>
        <v>42739.546064814815</v>
      </c>
      <c r="U2846">
        <f t="shared" si="268"/>
        <v>2016</v>
      </c>
      <c r="V2846" s="18">
        <f t="shared" si="269"/>
        <v>30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8315</v>
      </c>
      <c r="P2847" t="s">
        <v>8316</v>
      </c>
      <c r="Q2847">
        <f t="shared" si="265"/>
        <v>32</v>
      </c>
      <c r="R2847">
        <f t="shared" si="264"/>
        <v>60.67</v>
      </c>
      <c r="S2847" s="12">
        <f t="shared" si="266"/>
        <v>42103.016585648147</v>
      </c>
      <c r="T2847" s="12">
        <f t="shared" si="267"/>
        <v>42163.016585648147</v>
      </c>
      <c r="U2847">
        <f t="shared" si="268"/>
        <v>2015</v>
      </c>
      <c r="V2847" s="18">
        <f t="shared" si="269"/>
        <v>60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8315</v>
      </c>
      <c r="P2848" t="s">
        <v>8316</v>
      </c>
      <c r="Q2848">
        <f t="shared" si="265"/>
        <v>0</v>
      </c>
      <c r="R2848">
        <f t="shared" si="264"/>
        <v>0</v>
      </c>
      <c r="S2848" s="12">
        <f t="shared" si="266"/>
        <v>42108.692060185189</v>
      </c>
      <c r="T2848" s="12">
        <f t="shared" si="267"/>
        <v>42153.692060185189</v>
      </c>
      <c r="U2848">
        <f t="shared" si="268"/>
        <v>2015</v>
      </c>
      <c r="V2848" s="18">
        <f t="shared" si="269"/>
        <v>45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8315</v>
      </c>
      <c r="P2849" t="s">
        <v>8316</v>
      </c>
      <c r="Q2849">
        <f t="shared" si="265"/>
        <v>0</v>
      </c>
      <c r="R2849">
        <f t="shared" si="264"/>
        <v>0</v>
      </c>
      <c r="S2849" s="12">
        <f t="shared" si="266"/>
        <v>42453.806307870371</v>
      </c>
      <c r="T2849" s="12">
        <f t="shared" si="267"/>
        <v>42513.806307870371</v>
      </c>
      <c r="U2849">
        <f t="shared" si="268"/>
        <v>2016</v>
      </c>
      <c r="V2849" s="18">
        <f t="shared" si="269"/>
        <v>60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8315</v>
      </c>
      <c r="P2850" t="s">
        <v>8316</v>
      </c>
      <c r="Q2850">
        <f t="shared" si="265"/>
        <v>0</v>
      </c>
      <c r="R2850">
        <f t="shared" si="264"/>
        <v>23.33</v>
      </c>
      <c r="S2850" s="12">
        <f t="shared" si="266"/>
        <v>42123.648831018523</v>
      </c>
      <c r="T2850" s="12">
        <f t="shared" si="267"/>
        <v>42153.648831018523</v>
      </c>
      <c r="U2850">
        <f t="shared" si="268"/>
        <v>2015</v>
      </c>
      <c r="V2850" s="18">
        <f t="shared" si="269"/>
        <v>30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8315</v>
      </c>
      <c r="P2851" t="s">
        <v>8316</v>
      </c>
      <c r="Q2851">
        <f t="shared" si="265"/>
        <v>1</v>
      </c>
      <c r="R2851">
        <f t="shared" si="264"/>
        <v>5</v>
      </c>
      <c r="S2851" s="12">
        <f t="shared" si="266"/>
        <v>42453.428240740745</v>
      </c>
      <c r="T2851" s="12">
        <f t="shared" si="267"/>
        <v>42483.428240740745</v>
      </c>
      <c r="U2851">
        <f t="shared" si="268"/>
        <v>2016</v>
      </c>
      <c r="V2851" s="18">
        <f t="shared" si="269"/>
        <v>30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8315</v>
      </c>
      <c r="P2852" t="s">
        <v>8316</v>
      </c>
      <c r="Q2852">
        <f t="shared" si="265"/>
        <v>4</v>
      </c>
      <c r="R2852">
        <f t="shared" si="264"/>
        <v>23.92</v>
      </c>
      <c r="S2852" s="12">
        <f t="shared" si="266"/>
        <v>41858.007071759261</v>
      </c>
      <c r="T2852" s="12">
        <f t="shared" si="267"/>
        <v>41888.007071759261</v>
      </c>
      <c r="U2852">
        <f t="shared" si="268"/>
        <v>2014</v>
      </c>
      <c r="V2852" s="18">
        <f t="shared" si="269"/>
        <v>30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8315</v>
      </c>
      <c r="P2853" t="s">
        <v>8316</v>
      </c>
      <c r="Q2853">
        <f t="shared" si="265"/>
        <v>0</v>
      </c>
      <c r="R2853">
        <f t="shared" si="264"/>
        <v>0</v>
      </c>
      <c r="S2853" s="12">
        <f t="shared" si="266"/>
        <v>42390.002650462964</v>
      </c>
      <c r="T2853" s="12">
        <f t="shared" si="267"/>
        <v>42398.970138888893</v>
      </c>
      <c r="U2853">
        <f t="shared" si="268"/>
        <v>2016</v>
      </c>
      <c r="V2853" s="18">
        <f t="shared" si="269"/>
        <v>8.9674884259259251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8315</v>
      </c>
      <c r="P2854" t="s">
        <v>8316</v>
      </c>
      <c r="Q2854">
        <f t="shared" si="265"/>
        <v>2</v>
      </c>
      <c r="R2854">
        <f t="shared" si="264"/>
        <v>15.83</v>
      </c>
      <c r="S2854" s="12">
        <f t="shared" si="266"/>
        <v>41781.045173611114</v>
      </c>
      <c r="T2854" s="12">
        <f t="shared" si="267"/>
        <v>41811.045173611114</v>
      </c>
      <c r="U2854">
        <f t="shared" si="268"/>
        <v>2014</v>
      </c>
      <c r="V2854" s="18">
        <f t="shared" si="269"/>
        <v>30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8315</v>
      </c>
      <c r="P2855" t="s">
        <v>8316</v>
      </c>
      <c r="Q2855">
        <f t="shared" si="265"/>
        <v>0</v>
      </c>
      <c r="R2855">
        <f t="shared" si="264"/>
        <v>0</v>
      </c>
      <c r="S2855" s="12">
        <f t="shared" si="266"/>
        <v>41836.190937499996</v>
      </c>
      <c r="T2855" s="12">
        <f t="shared" si="267"/>
        <v>41896.190937499996</v>
      </c>
      <c r="U2855">
        <f t="shared" si="268"/>
        <v>2014</v>
      </c>
      <c r="V2855" s="18">
        <f t="shared" si="269"/>
        <v>60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8315</v>
      </c>
      <c r="P2856" t="s">
        <v>8316</v>
      </c>
      <c r="Q2856">
        <f t="shared" si="265"/>
        <v>42</v>
      </c>
      <c r="R2856">
        <f t="shared" si="264"/>
        <v>29.79</v>
      </c>
      <c r="S2856" s="12">
        <f t="shared" si="266"/>
        <v>42111.71665509259</v>
      </c>
      <c r="T2856" s="12">
        <f t="shared" si="267"/>
        <v>42131.71665509259</v>
      </c>
      <c r="U2856">
        <f t="shared" si="268"/>
        <v>2015</v>
      </c>
      <c r="V2856" s="18">
        <f t="shared" si="269"/>
        <v>20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8315</v>
      </c>
      <c r="P2857" t="s">
        <v>8316</v>
      </c>
      <c r="Q2857">
        <f t="shared" si="265"/>
        <v>50</v>
      </c>
      <c r="R2857">
        <f t="shared" si="264"/>
        <v>60</v>
      </c>
      <c r="S2857" s="12">
        <f t="shared" si="266"/>
        <v>42370.007766203707</v>
      </c>
      <c r="T2857" s="12">
        <f t="shared" si="267"/>
        <v>42398.981944444444</v>
      </c>
      <c r="U2857">
        <f t="shared" si="268"/>
        <v>2016</v>
      </c>
      <c r="V2857" s="18">
        <f t="shared" si="269"/>
        <v>28.974178240740741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8315</v>
      </c>
      <c r="P2858" t="s">
        <v>8316</v>
      </c>
      <c r="Q2858">
        <f t="shared" si="265"/>
        <v>5</v>
      </c>
      <c r="R2858">
        <f t="shared" si="264"/>
        <v>24.33</v>
      </c>
      <c r="S2858" s="12">
        <f t="shared" si="266"/>
        <v>42165.037581018521</v>
      </c>
      <c r="T2858" s="12">
        <f t="shared" si="267"/>
        <v>42224.898611111115</v>
      </c>
      <c r="U2858">
        <f t="shared" si="268"/>
        <v>2015</v>
      </c>
      <c r="V2858" s="18">
        <f t="shared" si="269"/>
        <v>59.861030092592593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8315</v>
      </c>
      <c r="P2859" t="s">
        <v>8316</v>
      </c>
      <c r="Q2859">
        <f t="shared" si="265"/>
        <v>20</v>
      </c>
      <c r="R2859">
        <f t="shared" si="264"/>
        <v>500</v>
      </c>
      <c r="S2859" s="12">
        <f t="shared" si="266"/>
        <v>42726.920081018514</v>
      </c>
      <c r="T2859" s="12">
        <f t="shared" si="267"/>
        <v>42786.75</v>
      </c>
      <c r="U2859">
        <f t="shared" si="268"/>
        <v>2016</v>
      </c>
      <c r="V2859" s="18">
        <f t="shared" si="269"/>
        <v>59.829918981481477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8315</v>
      </c>
      <c r="P2860" t="s">
        <v>8316</v>
      </c>
      <c r="Q2860">
        <f t="shared" si="265"/>
        <v>0</v>
      </c>
      <c r="R2860">
        <f t="shared" si="264"/>
        <v>0</v>
      </c>
      <c r="S2860" s="12">
        <f t="shared" si="266"/>
        <v>41954.545081018514</v>
      </c>
      <c r="T2860" s="12">
        <f t="shared" si="267"/>
        <v>41978.477777777778</v>
      </c>
      <c r="U2860">
        <f t="shared" si="268"/>
        <v>2014</v>
      </c>
      <c r="V2860" s="18">
        <f t="shared" si="269"/>
        <v>23.932696759259262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8315</v>
      </c>
      <c r="P2861" t="s">
        <v>8316</v>
      </c>
      <c r="Q2861">
        <f t="shared" si="265"/>
        <v>2</v>
      </c>
      <c r="R2861">
        <f t="shared" si="264"/>
        <v>35</v>
      </c>
      <c r="S2861" s="12">
        <f t="shared" si="266"/>
        <v>42233.362314814818</v>
      </c>
      <c r="T2861" s="12">
        <f t="shared" si="267"/>
        <v>42293.362314814818</v>
      </c>
      <c r="U2861">
        <f t="shared" si="268"/>
        <v>2015</v>
      </c>
      <c r="V2861" s="18">
        <f t="shared" si="269"/>
        <v>60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8315</v>
      </c>
      <c r="P2862" t="s">
        <v>8316</v>
      </c>
      <c r="Q2862">
        <f t="shared" si="265"/>
        <v>7</v>
      </c>
      <c r="R2862">
        <f t="shared" si="264"/>
        <v>29.56</v>
      </c>
      <c r="S2862" s="12">
        <f t="shared" si="266"/>
        <v>42480.800648148142</v>
      </c>
      <c r="T2862" s="12">
        <f t="shared" si="267"/>
        <v>42540.800648148142</v>
      </c>
      <c r="U2862">
        <f t="shared" si="268"/>
        <v>2016</v>
      </c>
      <c r="V2862" s="18">
        <f t="shared" si="269"/>
        <v>60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8315</v>
      </c>
      <c r="P2863" t="s">
        <v>8316</v>
      </c>
      <c r="Q2863">
        <f t="shared" si="265"/>
        <v>32</v>
      </c>
      <c r="R2863">
        <f t="shared" si="264"/>
        <v>26.67</v>
      </c>
      <c r="S2863" s="12">
        <f t="shared" si="266"/>
        <v>42257.590833333335</v>
      </c>
      <c r="T2863" s="12">
        <f t="shared" si="267"/>
        <v>42271.590833333335</v>
      </c>
      <c r="U2863">
        <f t="shared" si="268"/>
        <v>2015</v>
      </c>
      <c r="V2863" s="18">
        <f t="shared" si="269"/>
        <v>14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8315</v>
      </c>
      <c r="P2864" t="s">
        <v>8316</v>
      </c>
      <c r="Q2864">
        <f t="shared" si="265"/>
        <v>0</v>
      </c>
      <c r="R2864">
        <f t="shared" si="264"/>
        <v>18.329999999999998</v>
      </c>
      <c r="S2864" s="12">
        <f t="shared" si="266"/>
        <v>41784.789687500001</v>
      </c>
      <c r="T2864" s="12">
        <f t="shared" si="267"/>
        <v>41814.789687500001</v>
      </c>
      <c r="U2864">
        <f t="shared" si="268"/>
        <v>2014</v>
      </c>
      <c r="V2864" s="18">
        <f t="shared" si="269"/>
        <v>30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8315</v>
      </c>
      <c r="P2865" t="s">
        <v>8316</v>
      </c>
      <c r="Q2865">
        <f t="shared" si="265"/>
        <v>0</v>
      </c>
      <c r="R2865">
        <f t="shared" si="264"/>
        <v>20</v>
      </c>
      <c r="S2865" s="12">
        <f t="shared" si="266"/>
        <v>41831.675034722226</v>
      </c>
      <c r="T2865" s="12">
        <f t="shared" si="267"/>
        <v>41891.675034722226</v>
      </c>
      <c r="U2865">
        <f t="shared" si="268"/>
        <v>2014</v>
      </c>
      <c r="V2865" s="18">
        <f t="shared" si="269"/>
        <v>60</v>
      </c>
    </row>
    <row r="2866" spans="1:22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8315</v>
      </c>
      <c r="P2866" t="s">
        <v>8316</v>
      </c>
      <c r="Q2866">
        <f t="shared" si="265"/>
        <v>2</v>
      </c>
      <c r="R2866">
        <f t="shared" si="264"/>
        <v>13.33</v>
      </c>
      <c r="S2866" s="12">
        <f t="shared" si="266"/>
        <v>42172.613506944443</v>
      </c>
      <c r="T2866" s="12">
        <f t="shared" si="267"/>
        <v>42202.554166666669</v>
      </c>
      <c r="U2866">
        <f t="shared" si="268"/>
        <v>2015</v>
      </c>
      <c r="V2866" s="18">
        <f t="shared" si="269"/>
        <v>29.940659722222225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8315</v>
      </c>
      <c r="P2867" t="s">
        <v>8316</v>
      </c>
      <c r="Q2867">
        <f t="shared" si="265"/>
        <v>0</v>
      </c>
      <c r="R2867">
        <f t="shared" si="264"/>
        <v>0</v>
      </c>
      <c r="S2867" s="12">
        <f t="shared" si="266"/>
        <v>41950.114108796297</v>
      </c>
      <c r="T2867" s="12">
        <f t="shared" si="267"/>
        <v>42010.114108796297</v>
      </c>
      <c r="U2867">
        <f t="shared" si="268"/>
        <v>2014</v>
      </c>
      <c r="V2867" s="18">
        <f t="shared" si="269"/>
        <v>60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8315</v>
      </c>
      <c r="P2868" t="s">
        <v>8316</v>
      </c>
      <c r="Q2868">
        <f t="shared" si="265"/>
        <v>1</v>
      </c>
      <c r="R2868">
        <f t="shared" si="264"/>
        <v>22.5</v>
      </c>
      <c r="S2868" s="12">
        <f t="shared" si="266"/>
        <v>42627.955104166671</v>
      </c>
      <c r="T2868" s="12">
        <f t="shared" si="267"/>
        <v>42657.916666666672</v>
      </c>
      <c r="U2868">
        <f t="shared" si="268"/>
        <v>2016</v>
      </c>
      <c r="V2868" s="18">
        <f t="shared" si="269"/>
        <v>29.961562499999999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8315</v>
      </c>
      <c r="P2869" t="s">
        <v>8316</v>
      </c>
      <c r="Q2869">
        <f t="shared" si="265"/>
        <v>20</v>
      </c>
      <c r="R2869">
        <f t="shared" si="264"/>
        <v>50.4</v>
      </c>
      <c r="S2869" s="12">
        <f t="shared" si="266"/>
        <v>42531.195277777777</v>
      </c>
      <c r="T2869" s="12">
        <f t="shared" si="267"/>
        <v>42555.166666666672</v>
      </c>
      <c r="U2869">
        <f t="shared" si="268"/>
        <v>2016</v>
      </c>
      <c r="V2869" s="18">
        <f t="shared" si="269"/>
        <v>23.971388888888892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8315</v>
      </c>
      <c r="P2870" t="s">
        <v>8316</v>
      </c>
      <c r="Q2870">
        <f t="shared" si="265"/>
        <v>42</v>
      </c>
      <c r="R2870">
        <f t="shared" si="264"/>
        <v>105.03</v>
      </c>
      <c r="S2870" s="12">
        <f t="shared" si="266"/>
        <v>42618.827013888891</v>
      </c>
      <c r="T2870" s="12">
        <f t="shared" si="267"/>
        <v>42648.827013888891</v>
      </c>
      <c r="U2870">
        <f t="shared" si="268"/>
        <v>2016</v>
      </c>
      <c r="V2870" s="18">
        <f t="shared" si="269"/>
        <v>30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8315</v>
      </c>
      <c r="P2871" t="s">
        <v>8316</v>
      </c>
      <c r="Q2871">
        <f t="shared" si="265"/>
        <v>1</v>
      </c>
      <c r="R2871">
        <f t="shared" si="264"/>
        <v>35.4</v>
      </c>
      <c r="S2871" s="12">
        <f t="shared" si="266"/>
        <v>42540.593530092592</v>
      </c>
      <c r="T2871" s="12">
        <f t="shared" si="267"/>
        <v>42570.593530092592</v>
      </c>
      <c r="U2871">
        <f t="shared" si="268"/>
        <v>2016</v>
      </c>
      <c r="V2871" s="18">
        <f t="shared" si="269"/>
        <v>30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8315</v>
      </c>
      <c r="P2872" t="s">
        <v>8316</v>
      </c>
      <c r="Q2872">
        <f t="shared" si="265"/>
        <v>15</v>
      </c>
      <c r="R2872">
        <f t="shared" si="264"/>
        <v>83.33</v>
      </c>
      <c r="S2872" s="12">
        <f t="shared" si="266"/>
        <v>41746.189409722225</v>
      </c>
      <c r="T2872" s="12">
        <f t="shared" si="267"/>
        <v>41776.189409722225</v>
      </c>
      <c r="U2872">
        <f t="shared" si="268"/>
        <v>2014</v>
      </c>
      <c r="V2872" s="18">
        <f t="shared" si="269"/>
        <v>30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8315</v>
      </c>
      <c r="P2873" t="s">
        <v>8316</v>
      </c>
      <c r="Q2873">
        <f t="shared" si="265"/>
        <v>5</v>
      </c>
      <c r="R2873">
        <f t="shared" si="264"/>
        <v>35.92</v>
      </c>
      <c r="S2873" s="12">
        <f t="shared" si="266"/>
        <v>41974.738576388889</v>
      </c>
      <c r="T2873" s="12">
        <f t="shared" si="267"/>
        <v>41994.738576388889</v>
      </c>
      <c r="U2873">
        <f t="shared" si="268"/>
        <v>2014</v>
      </c>
      <c r="V2873" s="18">
        <f t="shared" si="269"/>
        <v>20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8315</v>
      </c>
      <c r="P2874" t="s">
        <v>8316</v>
      </c>
      <c r="Q2874">
        <f t="shared" si="265"/>
        <v>0</v>
      </c>
      <c r="R2874">
        <f t="shared" si="264"/>
        <v>0</v>
      </c>
      <c r="S2874" s="12">
        <f t="shared" si="266"/>
        <v>42115.11618055556</v>
      </c>
      <c r="T2874" s="12">
        <f t="shared" si="267"/>
        <v>42175.11618055556</v>
      </c>
      <c r="U2874">
        <f t="shared" si="268"/>
        <v>2015</v>
      </c>
      <c r="V2874" s="18">
        <f t="shared" si="269"/>
        <v>60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8315</v>
      </c>
      <c r="P2875" t="s">
        <v>8316</v>
      </c>
      <c r="Q2875">
        <f t="shared" si="265"/>
        <v>38</v>
      </c>
      <c r="R2875">
        <f t="shared" si="264"/>
        <v>119.13</v>
      </c>
      <c r="S2875" s="12">
        <f t="shared" si="266"/>
        <v>42002.817488425921</v>
      </c>
      <c r="T2875" s="12">
        <f t="shared" si="267"/>
        <v>42032.817488425921</v>
      </c>
      <c r="U2875">
        <f t="shared" si="268"/>
        <v>2014</v>
      </c>
      <c r="V2875" s="18">
        <f t="shared" si="269"/>
        <v>30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8315</v>
      </c>
      <c r="P2876" t="s">
        <v>8316</v>
      </c>
      <c r="Q2876">
        <f t="shared" si="265"/>
        <v>5</v>
      </c>
      <c r="R2876">
        <f t="shared" si="264"/>
        <v>90.33</v>
      </c>
      <c r="S2876" s="12">
        <f t="shared" si="266"/>
        <v>42722.84474537037</v>
      </c>
      <c r="T2876" s="12">
        <f t="shared" si="267"/>
        <v>42752.84474537037</v>
      </c>
      <c r="U2876">
        <f t="shared" si="268"/>
        <v>2016</v>
      </c>
      <c r="V2876" s="18">
        <f t="shared" si="269"/>
        <v>30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8315</v>
      </c>
      <c r="P2877" t="s">
        <v>8316</v>
      </c>
      <c r="Q2877">
        <f t="shared" si="265"/>
        <v>0</v>
      </c>
      <c r="R2877">
        <f t="shared" si="264"/>
        <v>2.33</v>
      </c>
      <c r="S2877" s="12">
        <f t="shared" si="266"/>
        <v>42465.128391203703</v>
      </c>
      <c r="T2877" s="12">
        <f t="shared" si="267"/>
        <v>42495.128391203703</v>
      </c>
      <c r="U2877">
        <f t="shared" si="268"/>
        <v>2016</v>
      </c>
      <c r="V2877" s="18">
        <f t="shared" si="269"/>
        <v>30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8315</v>
      </c>
      <c r="P2878" t="s">
        <v>8316</v>
      </c>
      <c r="Q2878">
        <f t="shared" si="265"/>
        <v>0</v>
      </c>
      <c r="R2878">
        <f t="shared" si="264"/>
        <v>0</v>
      </c>
      <c r="S2878" s="12">
        <f t="shared" si="266"/>
        <v>42171.743969907402</v>
      </c>
      <c r="T2878" s="12">
        <f t="shared" si="267"/>
        <v>42201.743969907402</v>
      </c>
      <c r="U2878">
        <f t="shared" si="268"/>
        <v>2015</v>
      </c>
      <c r="V2878" s="18">
        <f t="shared" si="269"/>
        <v>30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8315</v>
      </c>
      <c r="P2879" t="s">
        <v>8316</v>
      </c>
      <c r="Q2879">
        <f t="shared" si="265"/>
        <v>11</v>
      </c>
      <c r="R2879">
        <f t="shared" si="264"/>
        <v>108.33</v>
      </c>
      <c r="S2879" s="12">
        <f t="shared" si="266"/>
        <v>42672.955138888887</v>
      </c>
      <c r="T2879" s="12">
        <f t="shared" si="267"/>
        <v>42704.708333333328</v>
      </c>
      <c r="U2879">
        <f t="shared" si="268"/>
        <v>2016</v>
      </c>
      <c r="V2879" s="18">
        <f t="shared" si="269"/>
        <v>31.753194444444443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8315</v>
      </c>
      <c r="P2880" t="s">
        <v>8316</v>
      </c>
      <c r="Q2880">
        <f t="shared" si="265"/>
        <v>2</v>
      </c>
      <c r="R2880">
        <f t="shared" si="264"/>
        <v>15.75</v>
      </c>
      <c r="S2880" s="12">
        <f t="shared" si="266"/>
        <v>42128.615682870368</v>
      </c>
      <c r="T2880" s="12">
        <f t="shared" si="267"/>
        <v>42188.615682870368</v>
      </c>
      <c r="U2880">
        <f t="shared" si="268"/>
        <v>2015</v>
      </c>
      <c r="V2880" s="18">
        <f t="shared" si="269"/>
        <v>60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8315</v>
      </c>
      <c r="P2881" t="s">
        <v>8316</v>
      </c>
      <c r="Q2881">
        <f t="shared" si="265"/>
        <v>0</v>
      </c>
      <c r="R2881">
        <f t="shared" si="264"/>
        <v>29</v>
      </c>
      <c r="S2881" s="12">
        <f t="shared" si="266"/>
        <v>42359.725243055553</v>
      </c>
      <c r="T2881" s="12">
        <f t="shared" si="267"/>
        <v>42389.725243055553</v>
      </c>
      <c r="U2881">
        <f t="shared" si="268"/>
        <v>2015</v>
      </c>
      <c r="V2881" s="18">
        <f t="shared" si="269"/>
        <v>30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8315</v>
      </c>
      <c r="P2882" t="s">
        <v>8316</v>
      </c>
      <c r="Q2882">
        <f t="shared" si="265"/>
        <v>23</v>
      </c>
      <c r="R2882">
        <f t="shared" ref="R2882:R2945" si="270">IFERROR(ROUND(E2882/L2882,2),0)</f>
        <v>96.55</v>
      </c>
      <c r="S2882" s="12">
        <f t="shared" si="266"/>
        <v>42192.905694444446</v>
      </c>
      <c r="T2882" s="12">
        <f t="shared" si="267"/>
        <v>42236.711805555555</v>
      </c>
      <c r="U2882">
        <f t="shared" si="268"/>
        <v>2015</v>
      </c>
      <c r="V2882" s="18">
        <f t="shared" si="269"/>
        <v>43.806111111111115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8315</v>
      </c>
      <c r="P2883" t="s">
        <v>8316</v>
      </c>
      <c r="Q2883">
        <f t="shared" ref="Q2883:Q2946" si="271">ROUND(E2883/D2883*100,0)</f>
        <v>0</v>
      </c>
      <c r="R2883">
        <f t="shared" si="270"/>
        <v>0</v>
      </c>
      <c r="S2883" s="12">
        <f t="shared" ref="S2883:S2946" si="272">(((J2883/60)/60)/24)+DATE(1970,1,1)</f>
        <v>41916.597638888888</v>
      </c>
      <c r="T2883" s="12">
        <f t="shared" ref="T2883:T2946" si="273">(((I2883/60)/60)/24)+DATE(1970,1,1)</f>
        <v>41976.639305555553</v>
      </c>
      <c r="U2883">
        <f t="shared" ref="U2883:U2946" si="274">YEAR(S2883)</f>
        <v>2014</v>
      </c>
      <c r="V2883" s="18">
        <f t="shared" ref="V2883:V2946" si="275">(I2883-J2883)/60/60/24</f>
        <v>60.041666666666664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8315</v>
      </c>
      <c r="P2884" t="s">
        <v>8316</v>
      </c>
      <c r="Q2884">
        <f t="shared" si="271"/>
        <v>34</v>
      </c>
      <c r="R2884">
        <f t="shared" si="270"/>
        <v>63</v>
      </c>
      <c r="S2884" s="12">
        <f t="shared" si="272"/>
        <v>42461.596273148149</v>
      </c>
      <c r="T2884" s="12">
        <f t="shared" si="273"/>
        <v>42491.596273148149</v>
      </c>
      <c r="U2884">
        <f t="shared" si="274"/>
        <v>2016</v>
      </c>
      <c r="V2884" s="18">
        <f t="shared" si="275"/>
        <v>30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8315</v>
      </c>
      <c r="P2885" t="s">
        <v>8316</v>
      </c>
      <c r="Q2885">
        <f t="shared" si="271"/>
        <v>19</v>
      </c>
      <c r="R2885">
        <f t="shared" si="270"/>
        <v>381.6</v>
      </c>
      <c r="S2885" s="12">
        <f t="shared" si="272"/>
        <v>42370.90320601852</v>
      </c>
      <c r="T2885" s="12">
        <f t="shared" si="273"/>
        <v>42406.207638888889</v>
      </c>
      <c r="U2885">
        <f t="shared" si="274"/>
        <v>2016</v>
      </c>
      <c r="V2885" s="18">
        <f t="shared" si="275"/>
        <v>35.30443287037037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8315</v>
      </c>
      <c r="P2886" t="s">
        <v>8316</v>
      </c>
      <c r="Q2886">
        <f t="shared" si="271"/>
        <v>0</v>
      </c>
      <c r="R2886">
        <f t="shared" si="270"/>
        <v>46.25</v>
      </c>
      <c r="S2886" s="12">
        <f t="shared" si="272"/>
        <v>41948.727256944447</v>
      </c>
      <c r="T2886" s="12">
        <f t="shared" si="273"/>
        <v>41978.727256944447</v>
      </c>
      <c r="U2886">
        <f t="shared" si="274"/>
        <v>2014</v>
      </c>
      <c r="V2886" s="18">
        <f t="shared" si="275"/>
        <v>30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8315</v>
      </c>
      <c r="P2887" t="s">
        <v>8316</v>
      </c>
      <c r="Q2887">
        <f t="shared" si="271"/>
        <v>33</v>
      </c>
      <c r="R2887">
        <f t="shared" si="270"/>
        <v>26</v>
      </c>
      <c r="S2887" s="12">
        <f t="shared" si="272"/>
        <v>42047.07640046296</v>
      </c>
      <c r="T2887" s="12">
        <f t="shared" si="273"/>
        <v>42077.034733796296</v>
      </c>
      <c r="U2887">
        <f t="shared" si="274"/>
        <v>2015</v>
      </c>
      <c r="V2887" s="18">
        <f t="shared" si="275"/>
        <v>29.958333333333332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8315</v>
      </c>
      <c r="P2888" t="s">
        <v>8316</v>
      </c>
      <c r="Q2888">
        <f t="shared" si="271"/>
        <v>5</v>
      </c>
      <c r="R2888">
        <f t="shared" si="270"/>
        <v>10</v>
      </c>
      <c r="S2888" s="12">
        <f t="shared" si="272"/>
        <v>42261.632916666669</v>
      </c>
      <c r="T2888" s="12">
        <f t="shared" si="273"/>
        <v>42266.165972222225</v>
      </c>
      <c r="U2888">
        <f t="shared" si="274"/>
        <v>2015</v>
      </c>
      <c r="V2888" s="18">
        <f t="shared" si="275"/>
        <v>4.5330555555555554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8315</v>
      </c>
      <c r="P2889" t="s">
        <v>8316</v>
      </c>
      <c r="Q2889">
        <f t="shared" si="271"/>
        <v>0</v>
      </c>
      <c r="R2889">
        <f t="shared" si="270"/>
        <v>5</v>
      </c>
      <c r="S2889" s="12">
        <f t="shared" si="272"/>
        <v>41985.427361111113</v>
      </c>
      <c r="T2889" s="12">
        <f t="shared" si="273"/>
        <v>42015.427361111113</v>
      </c>
      <c r="U2889">
        <f t="shared" si="274"/>
        <v>2014</v>
      </c>
      <c r="V2889" s="18">
        <f t="shared" si="275"/>
        <v>30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8315</v>
      </c>
      <c r="P2890" t="s">
        <v>8316</v>
      </c>
      <c r="Q2890">
        <f t="shared" si="271"/>
        <v>0</v>
      </c>
      <c r="R2890">
        <f t="shared" si="270"/>
        <v>0</v>
      </c>
      <c r="S2890" s="12">
        <f t="shared" si="272"/>
        <v>41922.535185185188</v>
      </c>
      <c r="T2890" s="12">
        <f t="shared" si="273"/>
        <v>41930.207638888889</v>
      </c>
      <c r="U2890">
        <f t="shared" si="274"/>
        <v>2014</v>
      </c>
      <c r="V2890" s="18">
        <f t="shared" si="275"/>
        <v>7.6724537037037033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8315</v>
      </c>
      <c r="P2891" t="s">
        <v>8316</v>
      </c>
      <c r="Q2891">
        <f t="shared" si="271"/>
        <v>38</v>
      </c>
      <c r="R2891">
        <f t="shared" si="270"/>
        <v>81.569999999999993</v>
      </c>
      <c r="S2891" s="12">
        <f t="shared" si="272"/>
        <v>41850.863252314812</v>
      </c>
      <c r="T2891" s="12">
        <f t="shared" si="273"/>
        <v>41880.863252314812</v>
      </c>
      <c r="U2891">
        <f t="shared" si="274"/>
        <v>2014</v>
      </c>
      <c r="V2891" s="18">
        <f t="shared" si="275"/>
        <v>30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8315</v>
      </c>
      <c r="P2892" t="s">
        <v>8316</v>
      </c>
      <c r="Q2892">
        <f t="shared" si="271"/>
        <v>1</v>
      </c>
      <c r="R2892">
        <f t="shared" si="270"/>
        <v>7</v>
      </c>
      <c r="S2892" s="12">
        <f t="shared" si="272"/>
        <v>41831.742962962962</v>
      </c>
      <c r="T2892" s="12">
        <f t="shared" si="273"/>
        <v>41860.125</v>
      </c>
      <c r="U2892">
        <f t="shared" si="274"/>
        <v>2014</v>
      </c>
      <c r="V2892" s="18">
        <f t="shared" si="275"/>
        <v>28.382037037037037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8315</v>
      </c>
      <c r="P2893" t="s">
        <v>8316</v>
      </c>
      <c r="Q2893">
        <f t="shared" si="271"/>
        <v>3</v>
      </c>
      <c r="R2893">
        <f t="shared" si="270"/>
        <v>27.3</v>
      </c>
      <c r="S2893" s="12">
        <f t="shared" si="272"/>
        <v>42415.883425925931</v>
      </c>
      <c r="T2893" s="12">
        <f t="shared" si="273"/>
        <v>42475.84175925926</v>
      </c>
      <c r="U2893">
        <f t="shared" si="274"/>
        <v>2016</v>
      </c>
      <c r="V2893" s="18">
        <f t="shared" si="275"/>
        <v>59.958333333333336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8315</v>
      </c>
      <c r="P2894" t="s">
        <v>8316</v>
      </c>
      <c r="Q2894">
        <f t="shared" si="271"/>
        <v>9</v>
      </c>
      <c r="R2894">
        <f t="shared" si="270"/>
        <v>29.41</v>
      </c>
      <c r="S2894" s="12">
        <f t="shared" si="272"/>
        <v>41869.714166666665</v>
      </c>
      <c r="T2894" s="12">
        <f t="shared" si="273"/>
        <v>41876.875</v>
      </c>
      <c r="U2894">
        <f t="shared" si="274"/>
        <v>2014</v>
      </c>
      <c r="V2894" s="18">
        <f t="shared" si="275"/>
        <v>7.1608333333333336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8315</v>
      </c>
      <c r="P2895" t="s">
        <v>8316</v>
      </c>
      <c r="Q2895">
        <f t="shared" si="271"/>
        <v>1</v>
      </c>
      <c r="R2895">
        <f t="shared" si="270"/>
        <v>12.5</v>
      </c>
      <c r="S2895" s="12">
        <f t="shared" si="272"/>
        <v>41953.773090277777</v>
      </c>
      <c r="T2895" s="12">
        <f t="shared" si="273"/>
        <v>42013.083333333328</v>
      </c>
      <c r="U2895">
        <f t="shared" si="274"/>
        <v>2014</v>
      </c>
      <c r="V2895" s="18">
        <f t="shared" si="275"/>
        <v>59.31024305555556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8315</v>
      </c>
      <c r="P2896" t="s">
        <v>8316</v>
      </c>
      <c r="Q2896">
        <f t="shared" si="271"/>
        <v>0</v>
      </c>
      <c r="R2896">
        <f t="shared" si="270"/>
        <v>0</v>
      </c>
      <c r="S2896" s="12">
        <f t="shared" si="272"/>
        <v>42037.986284722225</v>
      </c>
      <c r="T2896" s="12">
        <f t="shared" si="273"/>
        <v>42097.944618055553</v>
      </c>
      <c r="U2896">
        <f t="shared" si="274"/>
        <v>2015</v>
      </c>
      <c r="V2896" s="18">
        <f t="shared" si="275"/>
        <v>59.958333333333336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8315</v>
      </c>
      <c r="P2897" t="s">
        <v>8316</v>
      </c>
      <c r="Q2897">
        <f t="shared" si="271"/>
        <v>5</v>
      </c>
      <c r="R2897">
        <f t="shared" si="270"/>
        <v>5.75</v>
      </c>
      <c r="S2897" s="12">
        <f t="shared" si="272"/>
        <v>41811.555462962962</v>
      </c>
      <c r="T2897" s="12">
        <f t="shared" si="273"/>
        <v>41812.875</v>
      </c>
      <c r="U2897">
        <f t="shared" si="274"/>
        <v>2014</v>
      </c>
      <c r="V2897" s="18">
        <f t="shared" si="275"/>
        <v>1.3195370370370372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8315</v>
      </c>
      <c r="P2898" t="s">
        <v>8316</v>
      </c>
      <c r="Q2898">
        <f t="shared" si="271"/>
        <v>21</v>
      </c>
      <c r="R2898">
        <f t="shared" si="270"/>
        <v>52.08</v>
      </c>
      <c r="S2898" s="12">
        <f t="shared" si="272"/>
        <v>42701.908807870372</v>
      </c>
      <c r="T2898" s="12">
        <f t="shared" si="273"/>
        <v>42716.25</v>
      </c>
      <c r="U2898">
        <f t="shared" si="274"/>
        <v>2016</v>
      </c>
      <c r="V2898" s="18">
        <f t="shared" si="275"/>
        <v>14.341192129629627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8315</v>
      </c>
      <c r="P2899" t="s">
        <v>8316</v>
      </c>
      <c r="Q2899">
        <f t="shared" si="271"/>
        <v>5</v>
      </c>
      <c r="R2899">
        <f t="shared" si="270"/>
        <v>183.33</v>
      </c>
      <c r="S2899" s="12">
        <f t="shared" si="272"/>
        <v>42258.646504629629</v>
      </c>
      <c r="T2899" s="12">
        <f t="shared" si="273"/>
        <v>42288.645196759258</v>
      </c>
      <c r="U2899">
        <f t="shared" si="274"/>
        <v>2015</v>
      </c>
      <c r="V2899" s="18">
        <f t="shared" si="275"/>
        <v>29.998692129629632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8315</v>
      </c>
      <c r="P2900" t="s">
        <v>8316</v>
      </c>
      <c r="Q2900">
        <f t="shared" si="271"/>
        <v>4</v>
      </c>
      <c r="R2900">
        <f t="shared" si="270"/>
        <v>26.33</v>
      </c>
      <c r="S2900" s="12">
        <f t="shared" si="272"/>
        <v>42278.664965277778</v>
      </c>
      <c r="T2900" s="12">
        <f t="shared" si="273"/>
        <v>42308.664965277778</v>
      </c>
      <c r="U2900">
        <f t="shared" si="274"/>
        <v>2015</v>
      </c>
      <c r="V2900" s="18">
        <f t="shared" si="275"/>
        <v>30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8315</v>
      </c>
      <c r="P2901" t="s">
        <v>8316</v>
      </c>
      <c r="Q2901">
        <f t="shared" si="271"/>
        <v>0</v>
      </c>
      <c r="R2901">
        <f t="shared" si="270"/>
        <v>0</v>
      </c>
      <c r="S2901" s="12">
        <f t="shared" si="272"/>
        <v>42515.078217592592</v>
      </c>
      <c r="T2901" s="12">
        <f t="shared" si="273"/>
        <v>42575.078217592592</v>
      </c>
      <c r="U2901">
        <f t="shared" si="274"/>
        <v>2016</v>
      </c>
      <c r="V2901" s="18">
        <f t="shared" si="275"/>
        <v>60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8315</v>
      </c>
      <c r="P2902" t="s">
        <v>8316</v>
      </c>
      <c r="Q2902">
        <f t="shared" si="271"/>
        <v>62</v>
      </c>
      <c r="R2902">
        <f t="shared" si="270"/>
        <v>486.43</v>
      </c>
      <c r="S2902" s="12">
        <f t="shared" si="272"/>
        <v>41830.234166666669</v>
      </c>
      <c r="T2902" s="12">
        <f t="shared" si="273"/>
        <v>41860.234166666669</v>
      </c>
      <c r="U2902">
        <f t="shared" si="274"/>
        <v>2014</v>
      </c>
      <c r="V2902" s="18">
        <f t="shared" si="275"/>
        <v>30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8315</v>
      </c>
      <c r="P2903" t="s">
        <v>8316</v>
      </c>
      <c r="Q2903">
        <f t="shared" si="271"/>
        <v>1</v>
      </c>
      <c r="R2903">
        <f t="shared" si="270"/>
        <v>3</v>
      </c>
      <c r="S2903" s="12">
        <f t="shared" si="272"/>
        <v>41982.904386574075</v>
      </c>
      <c r="T2903" s="12">
        <f t="shared" si="273"/>
        <v>42042.904386574075</v>
      </c>
      <c r="U2903">
        <f t="shared" si="274"/>
        <v>2014</v>
      </c>
      <c r="V2903" s="18">
        <f t="shared" si="275"/>
        <v>60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8315</v>
      </c>
      <c r="P2904" t="s">
        <v>8316</v>
      </c>
      <c r="Q2904">
        <f t="shared" si="271"/>
        <v>0</v>
      </c>
      <c r="R2904">
        <f t="shared" si="270"/>
        <v>25</v>
      </c>
      <c r="S2904" s="12">
        <f t="shared" si="272"/>
        <v>42210.439768518518</v>
      </c>
      <c r="T2904" s="12">
        <f t="shared" si="273"/>
        <v>42240.439768518518</v>
      </c>
      <c r="U2904">
        <f t="shared" si="274"/>
        <v>2015</v>
      </c>
      <c r="V2904" s="18">
        <f t="shared" si="275"/>
        <v>30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8315</v>
      </c>
      <c r="P2905" t="s">
        <v>8316</v>
      </c>
      <c r="Q2905">
        <f t="shared" si="271"/>
        <v>1</v>
      </c>
      <c r="R2905">
        <f t="shared" si="270"/>
        <v>9.75</v>
      </c>
      <c r="S2905" s="12">
        <f t="shared" si="272"/>
        <v>42196.166874999995</v>
      </c>
      <c r="T2905" s="12">
        <f t="shared" si="273"/>
        <v>42256.166874999995</v>
      </c>
      <c r="U2905">
        <f t="shared" si="274"/>
        <v>2015</v>
      </c>
      <c r="V2905" s="18">
        <f t="shared" si="275"/>
        <v>60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8315</v>
      </c>
      <c r="P2906" t="s">
        <v>8316</v>
      </c>
      <c r="Q2906">
        <f t="shared" si="271"/>
        <v>5</v>
      </c>
      <c r="R2906">
        <f t="shared" si="270"/>
        <v>18.75</v>
      </c>
      <c r="S2906" s="12">
        <f t="shared" si="272"/>
        <v>41940.967951388891</v>
      </c>
      <c r="T2906" s="12">
        <f t="shared" si="273"/>
        <v>41952.5</v>
      </c>
      <c r="U2906">
        <f t="shared" si="274"/>
        <v>2014</v>
      </c>
      <c r="V2906" s="18">
        <f t="shared" si="275"/>
        <v>11.532048611111113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8315</v>
      </c>
      <c r="P2907" t="s">
        <v>8316</v>
      </c>
      <c r="Q2907">
        <f t="shared" si="271"/>
        <v>18</v>
      </c>
      <c r="R2907">
        <f t="shared" si="270"/>
        <v>36.590000000000003</v>
      </c>
      <c r="S2907" s="12">
        <f t="shared" si="272"/>
        <v>42606.056863425925</v>
      </c>
      <c r="T2907" s="12">
        <f t="shared" si="273"/>
        <v>42620.056863425925</v>
      </c>
      <c r="U2907">
        <f t="shared" si="274"/>
        <v>2016</v>
      </c>
      <c r="V2907" s="18">
        <f t="shared" si="275"/>
        <v>14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8315</v>
      </c>
      <c r="P2908" t="s">
        <v>8316</v>
      </c>
      <c r="Q2908">
        <f t="shared" si="271"/>
        <v>9</v>
      </c>
      <c r="R2908">
        <f t="shared" si="270"/>
        <v>80.709999999999994</v>
      </c>
      <c r="S2908" s="12">
        <f t="shared" si="272"/>
        <v>42199.648912037039</v>
      </c>
      <c r="T2908" s="12">
        <f t="shared" si="273"/>
        <v>42217.041666666672</v>
      </c>
      <c r="U2908">
        <f t="shared" si="274"/>
        <v>2015</v>
      </c>
      <c r="V2908" s="18">
        <f t="shared" si="275"/>
        <v>17.392754629629628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8315</v>
      </c>
      <c r="P2909" t="s">
        <v>8316</v>
      </c>
      <c r="Q2909">
        <f t="shared" si="271"/>
        <v>0</v>
      </c>
      <c r="R2909">
        <f t="shared" si="270"/>
        <v>1</v>
      </c>
      <c r="S2909" s="12">
        <f t="shared" si="272"/>
        <v>42444.877743055549</v>
      </c>
      <c r="T2909" s="12">
        <f t="shared" si="273"/>
        <v>42504.877743055549</v>
      </c>
      <c r="U2909">
        <f t="shared" si="274"/>
        <v>2016</v>
      </c>
      <c r="V2909" s="18">
        <f t="shared" si="275"/>
        <v>60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8315</v>
      </c>
      <c r="P2910" t="s">
        <v>8316</v>
      </c>
      <c r="Q2910">
        <f t="shared" si="271"/>
        <v>3</v>
      </c>
      <c r="R2910">
        <f t="shared" si="270"/>
        <v>52.8</v>
      </c>
      <c r="S2910" s="12">
        <f t="shared" si="272"/>
        <v>42499.731701388882</v>
      </c>
      <c r="T2910" s="12">
        <f t="shared" si="273"/>
        <v>42529.731701388882</v>
      </c>
      <c r="U2910">
        <f t="shared" si="274"/>
        <v>2016</v>
      </c>
      <c r="V2910" s="18">
        <f t="shared" si="275"/>
        <v>30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8315</v>
      </c>
      <c r="P2911" t="s">
        <v>8316</v>
      </c>
      <c r="Q2911">
        <f t="shared" si="271"/>
        <v>0</v>
      </c>
      <c r="R2911">
        <f t="shared" si="270"/>
        <v>20</v>
      </c>
      <c r="S2911" s="12">
        <f t="shared" si="272"/>
        <v>41929.266215277778</v>
      </c>
      <c r="T2911" s="12">
        <f t="shared" si="273"/>
        <v>41968.823611111111</v>
      </c>
      <c r="U2911">
        <f t="shared" si="274"/>
        <v>2014</v>
      </c>
      <c r="V2911" s="18">
        <f t="shared" si="275"/>
        <v>39.557395833333338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8315</v>
      </c>
      <c r="P2912" t="s">
        <v>8316</v>
      </c>
      <c r="Q2912">
        <f t="shared" si="271"/>
        <v>0</v>
      </c>
      <c r="R2912">
        <f t="shared" si="270"/>
        <v>1</v>
      </c>
      <c r="S2912" s="12">
        <f t="shared" si="272"/>
        <v>42107.841284722221</v>
      </c>
      <c r="T2912" s="12">
        <f t="shared" si="273"/>
        <v>42167.841284722221</v>
      </c>
      <c r="U2912">
        <f t="shared" si="274"/>
        <v>2015</v>
      </c>
      <c r="V2912" s="18">
        <f t="shared" si="275"/>
        <v>60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8315</v>
      </c>
      <c r="P2913" t="s">
        <v>8316</v>
      </c>
      <c r="Q2913">
        <f t="shared" si="271"/>
        <v>37</v>
      </c>
      <c r="R2913">
        <f t="shared" si="270"/>
        <v>46.93</v>
      </c>
      <c r="S2913" s="12">
        <f t="shared" si="272"/>
        <v>42142.768819444449</v>
      </c>
      <c r="T2913" s="12">
        <f t="shared" si="273"/>
        <v>42182.768819444449</v>
      </c>
      <c r="U2913">
        <f t="shared" si="274"/>
        <v>2015</v>
      </c>
      <c r="V2913" s="18">
        <f t="shared" si="275"/>
        <v>40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8315</v>
      </c>
      <c r="P2914" t="s">
        <v>8316</v>
      </c>
      <c r="Q2914">
        <f t="shared" si="271"/>
        <v>14</v>
      </c>
      <c r="R2914">
        <f t="shared" si="270"/>
        <v>78.08</v>
      </c>
      <c r="S2914" s="12">
        <f t="shared" si="272"/>
        <v>42354.131643518514</v>
      </c>
      <c r="T2914" s="12">
        <f t="shared" si="273"/>
        <v>42384.131643518514</v>
      </c>
      <c r="U2914">
        <f t="shared" si="274"/>
        <v>2015</v>
      </c>
      <c r="V2914" s="18">
        <f t="shared" si="275"/>
        <v>30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8315</v>
      </c>
      <c r="P2915" t="s">
        <v>8316</v>
      </c>
      <c r="Q2915">
        <f t="shared" si="271"/>
        <v>0</v>
      </c>
      <c r="R2915">
        <f t="shared" si="270"/>
        <v>1</v>
      </c>
      <c r="S2915" s="12">
        <f t="shared" si="272"/>
        <v>41828.922905092593</v>
      </c>
      <c r="T2915" s="12">
        <f t="shared" si="273"/>
        <v>41888.922905092593</v>
      </c>
      <c r="U2915">
        <f t="shared" si="274"/>
        <v>2014</v>
      </c>
      <c r="V2915" s="18">
        <f t="shared" si="275"/>
        <v>60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8315</v>
      </c>
      <c r="P2916" t="s">
        <v>8316</v>
      </c>
      <c r="Q2916">
        <f t="shared" si="271"/>
        <v>0</v>
      </c>
      <c r="R2916">
        <f t="shared" si="270"/>
        <v>1</v>
      </c>
      <c r="S2916" s="12">
        <f t="shared" si="272"/>
        <v>42017.907337962963</v>
      </c>
      <c r="T2916" s="12">
        <f t="shared" si="273"/>
        <v>42077.865671296298</v>
      </c>
      <c r="U2916">
        <f t="shared" si="274"/>
        <v>2015</v>
      </c>
      <c r="V2916" s="18">
        <f t="shared" si="275"/>
        <v>59.958333333333336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8315</v>
      </c>
      <c r="P2917" t="s">
        <v>8316</v>
      </c>
      <c r="Q2917">
        <f t="shared" si="271"/>
        <v>61</v>
      </c>
      <c r="R2917">
        <f t="shared" si="270"/>
        <v>203.67</v>
      </c>
      <c r="S2917" s="12">
        <f t="shared" si="272"/>
        <v>42415.398032407407</v>
      </c>
      <c r="T2917" s="12">
        <f t="shared" si="273"/>
        <v>42445.356365740736</v>
      </c>
      <c r="U2917">
        <f t="shared" si="274"/>
        <v>2016</v>
      </c>
      <c r="V2917" s="18">
        <f t="shared" si="275"/>
        <v>29.958333333333332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8315</v>
      </c>
      <c r="P2918" t="s">
        <v>8316</v>
      </c>
      <c r="Q2918">
        <f t="shared" si="271"/>
        <v>8</v>
      </c>
      <c r="R2918">
        <f t="shared" si="270"/>
        <v>20.71</v>
      </c>
      <c r="S2918" s="12">
        <f t="shared" si="272"/>
        <v>41755.476724537039</v>
      </c>
      <c r="T2918" s="12">
        <f t="shared" si="273"/>
        <v>41778.476724537039</v>
      </c>
      <c r="U2918">
        <f t="shared" si="274"/>
        <v>2014</v>
      </c>
      <c r="V2918" s="18">
        <f t="shared" si="275"/>
        <v>23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8315</v>
      </c>
      <c r="P2919" t="s">
        <v>8316</v>
      </c>
      <c r="Q2919">
        <f t="shared" si="271"/>
        <v>22</v>
      </c>
      <c r="R2919">
        <f t="shared" si="270"/>
        <v>48.56</v>
      </c>
      <c r="S2919" s="12">
        <f t="shared" si="272"/>
        <v>42245.234340277777</v>
      </c>
      <c r="T2919" s="12">
        <f t="shared" si="273"/>
        <v>42263.234340277777</v>
      </c>
      <c r="U2919">
        <f t="shared" si="274"/>
        <v>2015</v>
      </c>
      <c r="V2919" s="18">
        <f t="shared" si="275"/>
        <v>18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8315</v>
      </c>
      <c r="P2920" t="s">
        <v>8316</v>
      </c>
      <c r="Q2920">
        <f t="shared" si="271"/>
        <v>27</v>
      </c>
      <c r="R2920">
        <f t="shared" si="270"/>
        <v>68.099999999999994</v>
      </c>
      <c r="S2920" s="12">
        <f t="shared" si="272"/>
        <v>42278.629710648151</v>
      </c>
      <c r="T2920" s="12">
        <f t="shared" si="273"/>
        <v>42306.629710648151</v>
      </c>
      <c r="U2920">
        <f t="shared" si="274"/>
        <v>2015</v>
      </c>
      <c r="V2920" s="18">
        <f t="shared" si="275"/>
        <v>28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8315</v>
      </c>
      <c r="P2921" t="s">
        <v>8316</v>
      </c>
      <c r="Q2921">
        <f t="shared" si="271"/>
        <v>9</v>
      </c>
      <c r="R2921">
        <f t="shared" si="270"/>
        <v>8.5</v>
      </c>
      <c r="S2921" s="12">
        <f t="shared" si="272"/>
        <v>41826.61954861111</v>
      </c>
      <c r="T2921" s="12">
        <f t="shared" si="273"/>
        <v>41856.61954861111</v>
      </c>
      <c r="U2921">
        <f t="shared" si="274"/>
        <v>2014</v>
      </c>
      <c r="V2921" s="18">
        <f t="shared" si="275"/>
        <v>30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8315</v>
      </c>
      <c r="P2922" t="s">
        <v>8316</v>
      </c>
      <c r="Q2922">
        <f t="shared" si="271"/>
        <v>27</v>
      </c>
      <c r="R2922">
        <f t="shared" si="270"/>
        <v>51.62</v>
      </c>
      <c r="S2922" s="12">
        <f t="shared" si="272"/>
        <v>42058.792476851857</v>
      </c>
      <c r="T2922" s="12">
        <f t="shared" si="273"/>
        <v>42088.750810185185</v>
      </c>
      <c r="U2922">
        <f t="shared" si="274"/>
        <v>2015</v>
      </c>
      <c r="V2922" s="18">
        <f t="shared" si="275"/>
        <v>29.958333333333332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8315</v>
      </c>
      <c r="P2923" t="s">
        <v>8357</v>
      </c>
      <c r="Q2923">
        <f t="shared" si="271"/>
        <v>129</v>
      </c>
      <c r="R2923">
        <f t="shared" si="270"/>
        <v>43</v>
      </c>
      <c r="S2923" s="12">
        <f t="shared" si="272"/>
        <v>41877.886620370373</v>
      </c>
      <c r="T2923" s="12">
        <f t="shared" si="273"/>
        <v>41907.886620370373</v>
      </c>
      <c r="U2923">
        <f t="shared" si="274"/>
        <v>2014</v>
      </c>
      <c r="V2923" s="18">
        <f t="shared" si="275"/>
        <v>30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8315</v>
      </c>
      <c r="P2924" t="s">
        <v>8357</v>
      </c>
      <c r="Q2924">
        <f t="shared" si="271"/>
        <v>100</v>
      </c>
      <c r="R2924">
        <f t="shared" si="270"/>
        <v>83.33</v>
      </c>
      <c r="S2924" s="12">
        <f t="shared" si="272"/>
        <v>42097.874155092592</v>
      </c>
      <c r="T2924" s="12">
        <f t="shared" si="273"/>
        <v>42142.874155092592</v>
      </c>
      <c r="U2924">
        <f t="shared" si="274"/>
        <v>2015</v>
      </c>
      <c r="V2924" s="18">
        <f t="shared" si="275"/>
        <v>45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8315</v>
      </c>
      <c r="P2925" t="s">
        <v>8357</v>
      </c>
      <c r="Q2925">
        <f t="shared" si="271"/>
        <v>100</v>
      </c>
      <c r="R2925">
        <f t="shared" si="270"/>
        <v>30</v>
      </c>
      <c r="S2925" s="12">
        <f t="shared" si="272"/>
        <v>42013.15253472222</v>
      </c>
      <c r="T2925" s="12">
        <f t="shared" si="273"/>
        <v>42028.125</v>
      </c>
      <c r="U2925">
        <f t="shared" si="274"/>
        <v>2015</v>
      </c>
      <c r="V2925" s="18">
        <f t="shared" si="275"/>
        <v>14.972465277777777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8315</v>
      </c>
      <c r="P2926" t="s">
        <v>8357</v>
      </c>
      <c r="Q2926">
        <f t="shared" si="271"/>
        <v>103</v>
      </c>
      <c r="R2926">
        <f t="shared" si="270"/>
        <v>175.51</v>
      </c>
      <c r="S2926" s="12">
        <f t="shared" si="272"/>
        <v>42103.556828703702</v>
      </c>
      <c r="T2926" s="12">
        <f t="shared" si="273"/>
        <v>42133.165972222225</v>
      </c>
      <c r="U2926">
        <f t="shared" si="274"/>
        <v>2015</v>
      </c>
      <c r="V2926" s="18">
        <f t="shared" si="275"/>
        <v>29.609143518518518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8315</v>
      </c>
      <c r="P2927" t="s">
        <v>8357</v>
      </c>
      <c r="Q2927">
        <f t="shared" si="271"/>
        <v>102</v>
      </c>
      <c r="R2927">
        <f t="shared" si="270"/>
        <v>231.66</v>
      </c>
      <c r="S2927" s="12">
        <f t="shared" si="272"/>
        <v>41863.584120370368</v>
      </c>
      <c r="T2927" s="12">
        <f t="shared" si="273"/>
        <v>41893.584120370368</v>
      </c>
      <c r="U2927">
        <f t="shared" si="274"/>
        <v>2014</v>
      </c>
      <c r="V2927" s="18">
        <f t="shared" si="275"/>
        <v>30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8315</v>
      </c>
      <c r="P2928" t="s">
        <v>8357</v>
      </c>
      <c r="Q2928">
        <f t="shared" si="271"/>
        <v>125</v>
      </c>
      <c r="R2928">
        <f t="shared" si="270"/>
        <v>75</v>
      </c>
      <c r="S2928" s="12">
        <f t="shared" si="272"/>
        <v>42044.765960648147</v>
      </c>
      <c r="T2928" s="12">
        <f t="shared" si="273"/>
        <v>42058.765960648147</v>
      </c>
      <c r="U2928">
        <f t="shared" si="274"/>
        <v>2015</v>
      </c>
      <c r="V2928" s="18">
        <f t="shared" si="275"/>
        <v>14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8315</v>
      </c>
      <c r="P2929" t="s">
        <v>8357</v>
      </c>
      <c r="Q2929">
        <f t="shared" si="271"/>
        <v>131</v>
      </c>
      <c r="R2929">
        <f t="shared" si="270"/>
        <v>112.14</v>
      </c>
      <c r="S2929" s="12">
        <f t="shared" si="272"/>
        <v>41806.669317129628</v>
      </c>
      <c r="T2929" s="12">
        <f t="shared" si="273"/>
        <v>41835.208333333336</v>
      </c>
      <c r="U2929">
        <f t="shared" si="274"/>
        <v>2014</v>
      </c>
      <c r="V2929" s="18">
        <f t="shared" si="275"/>
        <v>28.539016203703707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8315</v>
      </c>
      <c r="P2930" t="s">
        <v>8357</v>
      </c>
      <c r="Q2930">
        <f t="shared" si="271"/>
        <v>100</v>
      </c>
      <c r="R2930">
        <f t="shared" si="270"/>
        <v>41.67</v>
      </c>
      <c r="S2930" s="12">
        <f t="shared" si="272"/>
        <v>42403.998217592598</v>
      </c>
      <c r="T2930" s="12">
        <f t="shared" si="273"/>
        <v>42433.998217592598</v>
      </c>
      <c r="U2930">
        <f t="shared" si="274"/>
        <v>2016</v>
      </c>
      <c r="V2930" s="18">
        <f t="shared" si="275"/>
        <v>30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8315</v>
      </c>
      <c r="P2931" t="s">
        <v>8357</v>
      </c>
      <c r="Q2931">
        <f t="shared" si="271"/>
        <v>102</v>
      </c>
      <c r="R2931">
        <f t="shared" si="270"/>
        <v>255.17</v>
      </c>
      <c r="S2931" s="12">
        <f t="shared" si="272"/>
        <v>41754.564328703702</v>
      </c>
      <c r="T2931" s="12">
        <f t="shared" si="273"/>
        <v>41784.564328703702</v>
      </c>
      <c r="U2931">
        <f t="shared" si="274"/>
        <v>2014</v>
      </c>
      <c r="V2931" s="18">
        <f t="shared" si="275"/>
        <v>30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8315</v>
      </c>
      <c r="P2932" t="s">
        <v>8357</v>
      </c>
      <c r="Q2932">
        <f t="shared" si="271"/>
        <v>101</v>
      </c>
      <c r="R2932">
        <f t="shared" si="270"/>
        <v>162.77000000000001</v>
      </c>
      <c r="S2932" s="12">
        <f t="shared" si="272"/>
        <v>42101.584074074075</v>
      </c>
      <c r="T2932" s="12">
        <f t="shared" si="273"/>
        <v>42131.584074074075</v>
      </c>
      <c r="U2932">
        <f t="shared" si="274"/>
        <v>2015</v>
      </c>
      <c r="V2932" s="18">
        <f t="shared" si="275"/>
        <v>30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8315</v>
      </c>
      <c r="P2933" t="s">
        <v>8357</v>
      </c>
      <c r="Q2933">
        <f t="shared" si="271"/>
        <v>106</v>
      </c>
      <c r="R2933">
        <f t="shared" si="270"/>
        <v>88.33</v>
      </c>
      <c r="S2933" s="12">
        <f t="shared" si="272"/>
        <v>41872.291238425925</v>
      </c>
      <c r="T2933" s="12">
        <f t="shared" si="273"/>
        <v>41897.255555555559</v>
      </c>
      <c r="U2933">
        <f t="shared" si="274"/>
        <v>2014</v>
      </c>
      <c r="V2933" s="18">
        <f t="shared" si="275"/>
        <v>24.964317129629631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8315</v>
      </c>
      <c r="P2934" t="s">
        <v>8357</v>
      </c>
      <c r="Q2934">
        <f t="shared" si="271"/>
        <v>105</v>
      </c>
      <c r="R2934">
        <f t="shared" si="270"/>
        <v>85.74</v>
      </c>
      <c r="S2934" s="12">
        <f t="shared" si="272"/>
        <v>42025.164780092593</v>
      </c>
      <c r="T2934" s="12">
        <f t="shared" si="273"/>
        <v>42056.458333333328</v>
      </c>
      <c r="U2934">
        <f t="shared" si="274"/>
        <v>2015</v>
      </c>
      <c r="V2934" s="18">
        <f t="shared" si="275"/>
        <v>31.293553240740739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8315</v>
      </c>
      <c r="P2935" t="s">
        <v>8357</v>
      </c>
      <c r="Q2935">
        <f t="shared" si="271"/>
        <v>103</v>
      </c>
      <c r="R2935">
        <f t="shared" si="270"/>
        <v>47.57</v>
      </c>
      <c r="S2935" s="12">
        <f t="shared" si="272"/>
        <v>42495.956631944442</v>
      </c>
      <c r="T2935" s="12">
        <f t="shared" si="273"/>
        <v>42525.956631944442</v>
      </c>
      <c r="U2935">
        <f t="shared" si="274"/>
        <v>2016</v>
      </c>
      <c r="V2935" s="18">
        <f t="shared" si="275"/>
        <v>30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8315</v>
      </c>
      <c r="P2936" t="s">
        <v>8357</v>
      </c>
      <c r="Q2936">
        <f t="shared" si="271"/>
        <v>108</v>
      </c>
      <c r="R2936">
        <f t="shared" si="270"/>
        <v>72.97</v>
      </c>
      <c r="S2936" s="12">
        <f t="shared" si="272"/>
        <v>41775.636157407411</v>
      </c>
      <c r="T2936" s="12">
        <f t="shared" si="273"/>
        <v>41805.636157407411</v>
      </c>
      <c r="U2936">
        <f t="shared" si="274"/>
        <v>2014</v>
      </c>
      <c r="V2936" s="18">
        <f t="shared" si="275"/>
        <v>30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8315</v>
      </c>
      <c r="P2937" t="s">
        <v>8357</v>
      </c>
      <c r="Q2937">
        <f t="shared" si="271"/>
        <v>101</v>
      </c>
      <c r="R2937">
        <f t="shared" si="270"/>
        <v>90.54</v>
      </c>
      <c r="S2937" s="12">
        <f t="shared" si="272"/>
        <v>42553.583425925928</v>
      </c>
      <c r="T2937" s="12">
        <f t="shared" si="273"/>
        <v>42611.708333333328</v>
      </c>
      <c r="U2937">
        <f t="shared" si="274"/>
        <v>2016</v>
      </c>
      <c r="V2937" s="18">
        <f t="shared" si="275"/>
        <v>58.124907407407413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8315</v>
      </c>
      <c r="P2938" t="s">
        <v>8357</v>
      </c>
      <c r="Q2938">
        <f t="shared" si="271"/>
        <v>128</v>
      </c>
      <c r="R2938">
        <f t="shared" si="270"/>
        <v>37.65</v>
      </c>
      <c r="S2938" s="12">
        <f t="shared" si="272"/>
        <v>41912.650729166664</v>
      </c>
      <c r="T2938" s="12">
        <f t="shared" si="273"/>
        <v>41925.207638888889</v>
      </c>
      <c r="U2938">
        <f t="shared" si="274"/>
        <v>2014</v>
      </c>
      <c r="V2938" s="18">
        <f t="shared" si="275"/>
        <v>12.556909722222223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8315</v>
      </c>
      <c r="P2939" t="s">
        <v>8357</v>
      </c>
      <c r="Q2939">
        <f t="shared" si="271"/>
        <v>133</v>
      </c>
      <c r="R2939">
        <f t="shared" si="270"/>
        <v>36.36</v>
      </c>
      <c r="S2939" s="12">
        <f t="shared" si="272"/>
        <v>41803.457326388889</v>
      </c>
      <c r="T2939" s="12">
        <f t="shared" si="273"/>
        <v>41833.457326388889</v>
      </c>
      <c r="U2939">
        <f t="shared" si="274"/>
        <v>2014</v>
      </c>
      <c r="V2939" s="18">
        <f t="shared" si="275"/>
        <v>30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8315</v>
      </c>
      <c r="P2940" t="s">
        <v>8357</v>
      </c>
      <c r="Q2940">
        <f t="shared" si="271"/>
        <v>101</v>
      </c>
      <c r="R2940">
        <f t="shared" si="270"/>
        <v>126.72</v>
      </c>
      <c r="S2940" s="12">
        <f t="shared" si="272"/>
        <v>42004.703865740739</v>
      </c>
      <c r="T2940" s="12">
        <f t="shared" si="273"/>
        <v>42034.703865740739</v>
      </c>
      <c r="U2940">
        <f t="shared" si="274"/>
        <v>2014</v>
      </c>
      <c r="V2940" s="18">
        <f t="shared" si="275"/>
        <v>30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8315</v>
      </c>
      <c r="P2941" t="s">
        <v>8357</v>
      </c>
      <c r="Q2941">
        <f t="shared" si="271"/>
        <v>103</v>
      </c>
      <c r="R2941">
        <f t="shared" si="270"/>
        <v>329.2</v>
      </c>
      <c r="S2941" s="12">
        <f t="shared" si="272"/>
        <v>41845.809166666666</v>
      </c>
      <c r="T2941" s="12">
        <f t="shared" si="273"/>
        <v>41879.041666666664</v>
      </c>
      <c r="U2941">
        <f t="shared" si="274"/>
        <v>2014</v>
      </c>
      <c r="V2941" s="18">
        <f t="shared" si="275"/>
        <v>33.232500000000002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8315</v>
      </c>
      <c r="P2942" t="s">
        <v>8357</v>
      </c>
      <c r="Q2942">
        <f t="shared" si="271"/>
        <v>107</v>
      </c>
      <c r="R2942">
        <f t="shared" si="270"/>
        <v>81.239999999999995</v>
      </c>
      <c r="S2942" s="12">
        <f t="shared" si="272"/>
        <v>41982.773356481484</v>
      </c>
      <c r="T2942" s="12">
        <f t="shared" si="273"/>
        <v>42022.773356481484</v>
      </c>
      <c r="U2942">
        <f t="shared" si="274"/>
        <v>2014</v>
      </c>
      <c r="V2942" s="18">
        <f t="shared" si="275"/>
        <v>40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8315</v>
      </c>
      <c r="P2943" t="s">
        <v>8355</v>
      </c>
      <c r="Q2943">
        <f t="shared" si="271"/>
        <v>0</v>
      </c>
      <c r="R2943">
        <f t="shared" si="270"/>
        <v>1</v>
      </c>
      <c r="S2943" s="12">
        <f t="shared" si="272"/>
        <v>42034.960127314815</v>
      </c>
      <c r="T2943" s="12">
        <f t="shared" si="273"/>
        <v>42064.960127314815</v>
      </c>
      <c r="U2943">
        <f t="shared" si="274"/>
        <v>2015</v>
      </c>
      <c r="V2943" s="18">
        <f t="shared" si="275"/>
        <v>30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8315</v>
      </c>
      <c r="P2944" t="s">
        <v>8355</v>
      </c>
      <c r="Q2944">
        <f t="shared" si="271"/>
        <v>20</v>
      </c>
      <c r="R2944">
        <f t="shared" si="270"/>
        <v>202.23</v>
      </c>
      <c r="S2944" s="12">
        <f t="shared" si="272"/>
        <v>42334.803923611107</v>
      </c>
      <c r="T2944" s="12">
        <f t="shared" si="273"/>
        <v>42354.845833333333</v>
      </c>
      <c r="U2944">
        <f t="shared" si="274"/>
        <v>2015</v>
      </c>
      <c r="V2944" s="18">
        <f t="shared" si="275"/>
        <v>20.041909722222222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8315</v>
      </c>
      <c r="P2945" t="s">
        <v>8355</v>
      </c>
      <c r="Q2945">
        <f t="shared" si="271"/>
        <v>0</v>
      </c>
      <c r="R2945">
        <f t="shared" si="270"/>
        <v>0</v>
      </c>
      <c r="S2945" s="12">
        <f t="shared" si="272"/>
        <v>42077.129398148143</v>
      </c>
      <c r="T2945" s="12">
        <f t="shared" si="273"/>
        <v>42107.129398148143</v>
      </c>
      <c r="U2945">
        <f t="shared" si="274"/>
        <v>2015</v>
      </c>
      <c r="V2945" s="18">
        <f t="shared" si="275"/>
        <v>30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8315</v>
      </c>
      <c r="P2946" t="s">
        <v>8355</v>
      </c>
      <c r="Q2946">
        <f t="shared" si="271"/>
        <v>1</v>
      </c>
      <c r="R2946">
        <f t="shared" ref="R2946:R3009" si="276">IFERROR(ROUND(E2946/L2946,2),0)</f>
        <v>100</v>
      </c>
      <c r="S2946" s="12">
        <f t="shared" si="272"/>
        <v>42132.9143287037</v>
      </c>
      <c r="T2946" s="12">
        <f t="shared" si="273"/>
        <v>42162.9143287037</v>
      </c>
      <c r="U2946">
        <f t="shared" si="274"/>
        <v>2015</v>
      </c>
      <c r="V2946" s="18">
        <f t="shared" si="275"/>
        <v>30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8315</v>
      </c>
      <c r="P2947" t="s">
        <v>8355</v>
      </c>
      <c r="Q2947">
        <f t="shared" ref="Q2947:Q3010" si="277">ROUND(E2947/D2947*100,0)</f>
        <v>0</v>
      </c>
      <c r="R2947">
        <f t="shared" si="276"/>
        <v>0</v>
      </c>
      <c r="S2947" s="12">
        <f t="shared" ref="S2947:S3010" si="278">(((J2947/60)/60)/24)+DATE(1970,1,1)</f>
        <v>42118.139583333337</v>
      </c>
      <c r="T2947" s="12">
        <f t="shared" ref="T2947:T3010" si="279">(((I2947/60)/60)/24)+DATE(1970,1,1)</f>
        <v>42148.139583333337</v>
      </c>
      <c r="U2947">
        <f t="shared" ref="U2947:U3010" si="280">YEAR(S2947)</f>
        <v>2015</v>
      </c>
      <c r="V2947" s="18">
        <f t="shared" ref="V2947:V3010" si="281">(I2947-J2947)/60/60/24</f>
        <v>30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8315</v>
      </c>
      <c r="P2948" t="s">
        <v>8355</v>
      </c>
      <c r="Q2948">
        <f t="shared" si="277"/>
        <v>0</v>
      </c>
      <c r="R2948">
        <f t="shared" si="276"/>
        <v>1</v>
      </c>
      <c r="S2948" s="12">
        <f t="shared" si="278"/>
        <v>42567.531157407408</v>
      </c>
      <c r="T2948" s="12">
        <f t="shared" si="279"/>
        <v>42597.531157407408</v>
      </c>
      <c r="U2948">
        <f t="shared" si="280"/>
        <v>2016</v>
      </c>
      <c r="V2948" s="18">
        <f t="shared" si="281"/>
        <v>30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8315</v>
      </c>
      <c r="P2949" t="s">
        <v>8355</v>
      </c>
      <c r="Q2949">
        <f t="shared" si="277"/>
        <v>4</v>
      </c>
      <c r="R2949">
        <f t="shared" si="276"/>
        <v>82.46</v>
      </c>
      <c r="S2949" s="12">
        <f t="shared" si="278"/>
        <v>42649.562118055561</v>
      </c>
      <c r="T2949" s="12">
        <f t="shared" si="279"/>
        <v>42698.715972222228</v>
      </c>
      <c r="U2949">
        <f t="shared" si="280"/>
        <v>2016</v>
      </c>
      <c r="V2949" s="18">
        <f t="shared" si="281"/>
        <v>49.153854166666669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8315</v>
      </c>
      <c r="P2950" t="s">
        <v>8355</v>
      </c>
      <c r="Q2950">
        <f t="shared" si="277"/>
        <v>0</v>
      </c>
      <c r="R2950">
        <f t="shared" si="276"/>
        <v>2.67</v>
      </c>
      <c r="S2950" s="12">
        <f t="shared" si="278"/>
        <v>42097.649224537032</v>
      </c>
      <c r="T2950" s="12">
        <f t="shared" si="279"/>
        <v>42157.649224537032</v>
      </c>
      <c r="U2950">
        <f t="shared" si="280"/>
        <v>2015</v>
      </c>
      <c r="V2950" s="18">
        <f t="shared" si="281"/>
        <v>60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8315</v>
      </c>
      <c r="P2951" t="s">
        <v>8355</v>
      </c>
      <c r="Q2951">
        <f t="shared" si="277"/>
        <v>3</v>
      </c>
      <c r="R2951">
        <f t="shared" si="276"/>
        <v>12.5</v>
      </c>
      <c r="S2951" s="12">
        <f t="shared" si="278"/>
        <v>42297.823113425926</v>
      </c>
      <c r="T2951" s="12">
        <f t="shared" si="279"/>
        <v>42327.864780092597</v>
      </c>
      <c r="U2951">
        <f t="shared" si="280"/>
        <v>2015</v>
      </c>
      <c r="V2951" s="18">
        <f t="shared" si="281"/>
        <v>30.041666666666668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8315</v>
      </c>
      <c r="P2952" t="s">
        <v>8355</v>
      </c>
      <c r="Q2952">
        <f t="shared" si="277"/>
        <v>0</v>
      </c>
      <c r="R2952">
        <f t="shared" si="276"/>
        <v>0</v>
      </c>
      <c r="S2952" s="12">
        <f t="shared" si="278"/>
        <v>42362.36518518519</v>
      </c>
      <c r="T2952" s="12">
        <f t="shared" si="279"/>
        <v>42392.36518518519</v>
      </c>
      <c r="U2952">
        <f t="shared" si="280"/>
        <v>2015</v>
      </c>
      <c r="V2952" s="18">
        <f t="shared" si="281"/>
        <v>30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8315</v>
      </c>
      <c r="P2953" t="s">
        <v>8355</v>
      </c>
      <c r="Q2953">
        <f t="shared" si="277"/>
        <v>2</v>
      </c>
      <c r="R2953">
        <f t="shared" si="276"/>
        <v>18.899999999999999</v>
      </c>
      <c r="S2953" s="12">
        <f t="shared" si="278"/>
        <v>41872.802928240737</v>
      </c>
      <c r="T2953" s="12">
        <f t="shared" si="279"/>
        <v>41917.802928240737</v>
      </c>
      <c r="U2953">
        <f t="shared" si="280"/>
        <v>2014</v>
      </c>
      <c r="V2953" s="18">
        <f t="shared" si="281"/>
        <v>45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8315</v>
      </c>
      <c r="P2954" t="s">
        <v>8355</v>
      </c>
      <c r="Q2954">
        <f t="shared" si="277"/>
        <v>8</v>
      </c>
      <c r="R2954">
        <f t="shared" si="276"/>
        <v>200.63</v>
      </c>
      <c r="S2954" s="12">
        <f t="shared" si="278"/>
        <v>42628.690266203703</v>
      </c>
      <c r="T2954" s="12">
        <f t="shared" si="279"/>
        <v>42660.166666666672</v>
      </c>
      <c r="U2954">
        <f t="shared" si="280"/>
        <v>2016</v>
      </c>
      <c r="V2954" s="18">
        <f t="shared" si="281"/>
        <v>31.476400462962967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8315</v>
      </c>
      <c r="P2955" t="s">
        <v>8355</v>
      </c>
      <c r="Q2955">
        <f t="shared" si="277"/>
        <v>0</v>
      </c>
      <c r="R2955">
        <f t="shared" si="276"/>
        <v>201.67</v>
      </c>
      <c r="S2955" s="12">
        <f t="shared" si="278"/>
        <v>42255.791909722218</v>
      </c>
      <c r="T2955" s="12">
        <f t="shared" si="279"/>
        <v>42285.791909722218</v>
      </c>
      <c r="U2955">
        <f t="shared" si="280"/>
        <v>2015</v>
      </c>
      <c r="V2955" s="18">
        <f t="shared" si="281"/>
        <v>30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8315</v>
      </c>
      <c r="P2956" t="s">
        <v>8355</v>
      </c>
      <c r="Q2956">
        <f t="shared" si="277"/>
        <v>0</v>
      </c>
      <c r="R2956">
        <f t="shared" si="276"/>
        <v>0</v>
      </c>
      <c r="S2956" s="12">
        <f t="shared" si="278"/>
        <v>42790.583368055552</v>
      </c>
      <c r="T2956" s="12">
        <f t="shared" si="279"/>
        <v>42810.541701388895</v>
      </c>
      <c r="U2956">
        <f t="shared" si="280"/>
        <v>2017</v>
      </c>
      <c r="V2956" s="18">
        <f t="shared" si="281"/>
        <v>19.958333333333332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8315</v>
      </c>
      <c r="P2957" t="s">
        <v>8355</v>
      </c>
      <c r="Q2957">
        <f t="shared" si="277"/>
        <v>60</v>
      </c>
      <c r="R2957">
        <f t="shared" si="276"/>
        <v>65</v>
      </c>
      <c r="S2957" s="12">
        <f t="shared" si="278"/>
        <v>42141.741307870368</v>
      </c>
      <c r="T2957" s="12">
        <f t="shared" si="279"/>
        <v>42171.741307870368</v>
      </c>
      <c r="U2957">
        <f t="shared" si="280"/>
        <v>2015</v>
      </c>
      <c r="V2957" s="18">
        <f t="shared" si="281"/>
        <v>30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8315</v>
      </c>
      <c r="P2958" t="s">
        <v>8355</v>
      </c>
      <c r="Q2958">
        <f t="shared" si="277"/>
        <v>17</v>
      </c>
      <c r="R2958">
        <f t="shared" si="276"/>
        <v>66.099999999999994</v>
      </c>
      <c r="S2958" s="12">
        <f t="shared" si="278"/>
        <v>42464.958912037036</v>
      </c>
      <c r="T2958" s="12">
        <f t="shared" si="279"/>
        <v>42494.958912037036</v>
      </c>
      <c r="U2958">
        <f t="shared" si="280"/>
        <v>2016</v>
      </c>
      <c r="V2958" s="18">
        <f t="shared" si="281"/>
        <v>30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8315</v>
      </c>
      <c r="P2959" t="s">
        <v>8355</v>
      </c>
      <c r="Q2959">
        <f t="shared" si="277"/>
        <v>2</v>
      </c>
      <c r="R2959">
        <f t="shared" si="276"/>
        <v>93.33</v>
      </c>
      <c r="S2959" s="12">
        <f t="shared" si="278"/>
        <v>42031.011249999996</v>
      </c>
      <c r="T2959" s="12">
        <f t="shared" si="279"/>
        <v>42090.969583333332</v>
      </c>
      <c r="U2959">
        <f t="shared" si="280"/>
        <v>2015</v>
      </c>
      <c r="V2959" s="18">
        <f t="shared" si="281"/>
        <v>59.958333333333336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8315</v>
      </c>
      <c r="P2960" t="s">
        <v>8355</v>
      </c>
      <c r="Q2960">
        <f t="shared" si="277"/>
        <v>0</v>
      </c>
      <c r="R2960">
        <f t="shared" si="276"/>
        <v>0</v>
      </c>
      <c r="S2960" s="12">
        <f t="shared" si="278"/>
        <v>42438.779131944444</v>
      </c>
      <c r="T2960" s="12">
        <f t="shared" si="279"/>
        <v>42498.73746527778</v>
      </c>
      <c r="U2960">
        <f t="shared" si="280"/>
        <v>2016</v>
      </c>
      <c r="V2960" s="18">
        <f t="shared" si="281"/>
        <v>59.958333333333336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8315</v>
      </c>
      <c r="P2961" t="s">
        <v>8355</v>
      </c>
      <c r="Q2961">
        <f t="shared" si="277"/>
        <v>0</v>
      </c>
      <c r="R2961">
        <f t="shared" si="276"/>
        <v>0</v>
      </c>
      <c r="S2961" s="12">
        <f t="shared" si="278"/>
        <v>42498.008391203708</v>
      </c>
      <c r="T2961" s="12">
        <f t="shared" si="279"/>
        <v>42528.008391203708</v>
      </c>
      <c r="U2961">
        <f t="shared" si="280"/>
        <v>2016</v>
      </c>
      <c r="V2961" s="18">
        <f t="shared" si="281"/>
        <v>30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8315</v>
      </c>
      <c r="P2962" t="s">
        <v>8355</v>
      </c>
      <c r="Q2962">
        <f t="shared" si="277"/>
        <v>0</v>
      </c>
      <c r="R2962">
        <f t="shared" si="276"/>
        <v>0</v>
      </c>
      <c r="S2962" s="12">
        <f t="shared" si="278"/>
        <v>41863.757210648146</v>
      </c>
      <c r="T2962" s="12">
        <f t="shared" si="279"/>
        <v>41893.757210648146</v>
      </c>
      <c r="U2962">
        <f t="shared" si="280"/>
        <v>2014</v>
      </c>
      <c r="V2962" s="18">
        <f t="shared" si="281"/>
        <v>30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8315</v>
      </c>
      <c r="P2963" t="s">
        <v>8316</v>
      </c>
      <c r="Q2963">
        <f t="shared" si="277"/>
        <v>110</v>
      </c>
      <c r="R2963">
        <f t="shared" si="276"/>
        <v>50.75</v>
      </c>
      <c r="S2963" s="12">
        <f t="shared" si="278"/>
        <v>42061.212488425925</v>
      </c>
      <c r="T2963" s="12">
        <f t="shared" si="279"/>
        <v>42089.166666666672</v>
      </c>
      <c r="U2963">
        <f t="shared" si="280"/>
        <v>2015</v>
      </c>
      <c r="V2963" s="18">
        <f t="shared" si="281"/>
        <v>27.954178240740745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8315</v>
      </c>
      <c r="P2964" t="s">
        <v>8316</v>
      </c>
      <c r="Q2964">
        <f t="shared" si="277"/>
        <v>122</v>
      </c>
      <c r="R2964">
        <f t="shared" si="276"/>
        <v>60.9</v>
      </c>
      <c r="S2964" s="12">
        <f t="shared" si="278"/>
        <v>42036.24428240741</v>
      </c>
      <c r="T2964" s="12">
        <f t="shared" si="279"/>
        <v>42064.290972222225</v>
      </c>
      <c r="U2964">
        <f t="shared" si="280"/>
        <v>2015</v>
      </c>
      <c r="V2964" s="18">
        <f t="shared" si="281"/>
        <v>28.046689814814812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8315</v>
      </c>
      <c r="P2965" t="s">
        <v>8316</v>
      </c>
      <c r="Q2965">
        <f t="shared" si="277"/>
        <v>107</v>
      </c>
      <c r="R2965">
        <f t="shared" si="276"/>
        <v>109.03</v>
      </c>
      <c r="S2965" s="12">
        <f t="shared" si="278"/>
        <v>42157.470185185186</v>
      </c>
      <c r="T2965" s="12">
        <f t="shared" si="279"/>
        <v>42187.470185185186</v>
      </c>
      <c r="U2965">
        <f t="shared" si="280"/>
        <v>2015</v>
      </c>
      <c r="V2965" s="18">
        <f t="shared" si="281"/>
        <v>30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8315</v>
      </c>
      <c r="P2966" t="s">
        <v>8316</v>
      </c>
      <c r="Q2966">
        <f t="shared" si="277"/>
        <v>101</v>
      </c>
      <c r="R2966">
        <f t="shared" si="276"/>
        <v>25.69</v>
      </c>
      <c r="S2966" s="12">
        <f t="shared" si="278"/>
        <v>41827.909942129627</v>
      </c>
      <c r="T2966" s="12">
        <f t="shared" si="279"/>
        <v>41857.897222222222</v>
      </c>
      <c r="U2966">
        <f t="shared" si="280"/>
        <v>2014</v>
      </c>
      <c r="V2966" s="18">
        <f t="shared" si="281"/>
        <v>29.987280092592595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8315</v>
      </c>
      <c r="P2967" t="s">
        <v>8316</v>
      </c>
      <c r="Q2967">
        <f t="shared" si="277"/>
        <v>109</v>
      </c>
      <c r="R2967">
        <f t="shared" si="276"/>
        <v>41.92</v>
      </c>
      <c r="S2967" s="12">
        <f t="shared" si="278"/>
        <v>42162.729548611111</v>
      </c>
      <c r="T2967" s="12">
        <f t="shared" si="279"/>
        <v>42192.729548611111</v>
      </c>
      <c r="U2967">
        <f t="shared" si="280"/>
        <v>2015</v>
      </c>
      <c r="V2967" s="18">
        <f t="shared" si="281"/>
        <v>30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8315</v>
      </c>
      <c r="P2968" t="s">
        <v>8316</v>
      </c>
      <c r="Q2968">
        <f t="shared" si="277"/>
        <v>114</v>
      </c>
      <c r="R2968">
        <f t="shared" si="276"/>
        <v>88.77</v>
      </c>
      <c r="S2968" s="12">
        <f t="shared" si="278"/>
        <v>42233.738564814819</v>
      </c>
      <c r="T2968" s="12">
        <f t="shared" si="279"/>
        <v>42263.738564814819</v>
      </c>
      <c r="U2968">
        <f t="shared" si="280"/>
        <v>2015</v>
      </c>
      <c r="V2968" s="18">
        <f t="shared" si="281"/>
        <v>30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8315</v>
      </c>
      <c r="P2969" t="s">
        <v>8316</v>
      </c>
      <c r="Q2969">
        <f t="shared" si="277"/>
        <v>114</v>
      </c>
      <c r="R2969">
        <f t="shared" si="276"/>
        <v>80.23</v>
      </c>
      <c r="S2969" s="12">
        <f t="shared" si="278"/>
        <v>42042.197824074072</v>
      </c>
      <c r="T2969" s="12">
        <f t="shared" si="279"/>
        <v>42072.156157407408</v>
      </c>
      <c r="U2969">
        <f t="shared" si="280"/>
        <v>2015</v>
      </c>
      <c r="V2969" s="18">
        <f t="shared" si="281"/>
        <v>29.958333333333332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8315</v>
      </c>
      <c r="P2970" t="s">
        <v>8316</v>
      </c>
      <c r="Q2970">
        <f t="shared" si="277"/>
        <v>106</v>
      </c>
      <c r="R2970">
        <f t="shared" si="276"/>
        <v>78.94</v>
      </c>
      <c r="S2970" s="12">
        <f t="shared" si="278"/>
        <v>42585.523842592593</v>
      </c>
      <c r="T2970" s="12">
        <f t="shared" si="279"/>
        <v>42599.165972222225</v>
      </c>
      <c r="U2970">
        <f t="shared" si="280"/>
        <v>2016</v>
      </c>
      <c r="V2970" s="18">
        <f t="shared" si="281"/>
        <v>13.642129629629631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8315</v>
      </c>
      <c r="P2971" t="s">
        <v>8316</v>
      </c>
      <c r="Q2971">
        <f t="shared" si="277"/>
        <v>163</v>
      </c>
      <c r="R2971">
        <f t="shared" si="276"/>
        <v>95.59</v>
      </c>
      <c r="S2971" s="12">
        <f t="shared" si="278"/>
        <v>42097.786493055552</v>
      </c>
      <c r="T2971" s="12">
        <f t="shared" si="279"/>
        <v>42127.952083333337</v>
      </c>
      <c r="U2971">
        <f t="shared" si="280"/>
        <v>2015</v>
      </c>
      <c r="V2971" s="18">
        <f t="shared" si="281"/>
        <v>30.165590277777778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8315</v>
      </c>
      <c r="P2972" t="s">
        <v>8316</v>
      </c>
      <c r="Q2972">
        <f t="shared" si="277"/>
        <v>106</v>
      </c>
      <c r="R2972">
        <f t="shared" si="276"/>
        <v>69.89</v>
      </c>
      <c r="S2972" s="12">
        <f t="shared" si="278"/>
        <v>41808.669571759259</v>
      </c>
      <c r="T2972" s="12">
        <f t="shared" si="279"/>
        <v>41838.669571759259</v>
      </c>
      <c r="U2972">
        <f t="shared" si="280"/>
        <v>2014</v>
      </c>
      <c r="V2972" s="18">
        <f t="shared" si="281"/>
        <v>30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8315</v>
      </c>
      <c r="P2973" t="s">
        <v>8316</v>
      </c>
      <c r="Q2973">
        <f t="shared" si="277"/>
        <v>100</v>
      </c>
      <c r="R2973">
        <f t="shared" si="276"/>
        <v>74.53</v>
      </c>
      <c r="S2973" s="12">
        <f t="shared" si="278"/>
        <v>41852.658310185187</v>
      </c>
      <c r="T2973" s="12">
        <f t="shared" si="279"/>
        <v>41882.658310185187</v>
      </c>
      <c r="U2973">
        <f t="shared" si="280"/>
        <v>2014</v>
      </c>
      <c r="V2973" s="18">
        <f t="shared" si="281"/>
        <v>30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8315</v>
      </c>
      <c r="P2974" t="s">
        <v>8316</v>
      </c>
      <c r="Q2974">
        <f t="shared" si="277"/>
        <v>105</v>
      </c>
      <c r="R2974">
        <f t="shared" si="276"/>
        <v>123.94</v>
      </c>
      <c r="S2974" s="12">
        <f t="shared" si="278"/>
        <v>42694.110185185185</v>
      </c>
      <c r="T2974" s="12">
        <f t="shared" si="279"/>
        <v>42709.041666666672</v>
      </c>
      <c r="U2974">
        <f t="shared" si="280"/>
        <v>2016</v>
      </c>
      <c r="V2974" s="18">
        <f t="shared" si="281"/>
        <v>14.931481481481482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8315</v>
      </c>
      <c r="P2975" t="s">
        <v>8316</v>
      </c>
      <c r="Q2975">
        <f t="shared" si="277"/>
        <v>175</v>
      </c>
      <c r="R2975">
        <f t="shared" si="276"/>
        <v>264.85000000000002</v>
      </c>
      <c r="S2975" s="12">
        <f t="shared" si="278"/>
        <v>42341.818379629629</v>
      </c>
      <c r="T2975" s="12">
        <f t="shared" si="279"/>
        <v>42370.166666666672</v>
      </c>
      <c r="U2975">
        <f t="shared" si="280"/>
        <v>2015</v>
      </c>
      <c r="V2975" s="18">
        <f t="shared" si="281"/>
        <v>28.348287037037036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8315</v>
      </c>
      <c r="P2976" t="s">
        <v>8316</v>
      </c>
      <c r="Q2976">
        <f t="shared" si="277"/>
        <v>102</v>
      </c>
      <c r="R2976">
        <f t="shared" si="276"/>
        <v>58.62</v>
      </c>
      <c r="S2976" s="12">
        <f t="shared" si="278"/>
        <v>41880.061006944445</v>
      </c>
      <c r="T2976" s="12">
        <f t="shared" si="279"/>
        <v>41908.065972222219</v>
      </c>
      <c r="U2976">
        <f t="shared" si="280"/>
        <v>2014</v>
      </c>
      <c r="V2976" s="18">
        <f t="shared" si="281"/>
        <v>28.004965277777782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8315</v>
      </c>
      <c r="P2977" t="s">
        <v>8316</v>
      </c>
      <c r="Q2977">
        <f t="shared" si="277"/>
        <v>100</v>
      </c>
      <c r="R2977">
        <f t="shared" si="276"/>
        <v>70.88</v>
      </c>
      <c r="S2977" s="12">
        <f t="shared" si="278"/>
        <v>41941.683865740742</v>
      </c>
      <c r="T2977" s="12">
        <f t="shared" si="279"/>
        <v>41970.125</v>
      </c>
      <c r="U2977">
        <f t="shared" si="280"/>
        <v>2014</v>
      </c>
      <c r="V2977" s="18">
        <f t="shared" si="281"/>
        <v>28.441134259259258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8315</v>
      </c>
      <c r="P2978" t="s">
        <v>8316</v>
      </c>
      <c r="Q2978">
        <f t="shared" si="277"/>
        <v>171</v>
      </c>
      <c r="R2978">
        <f t="shared" si="276"/>
        <v>8.57</v>
      </c>
      <c r="S2978" s="12">
        <f t="shared" si="278"/>
        <v>42425.730671296296</v>
      </c>
      <c r="T2978" s="12">
        <f t="shared" si="279"/>
        <v>42442.5</v>
      </c>
      <c r="U2978">
        <f t="shared" si="280"/>
        <v>2016</v>
      </c>
      <c r="V2978" s="18">
        <f t="shared" si="281"/>
        <v>16.769328703703703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8315</v>
      </c>
      <c r="P2979" t="s">
        <v>8316</v>
      </c>
      <c r="Q2979">
        <f t="shared" si="277"/>
        <v>114</v>
      </c>
      <c r="R2979">
        <f t="shared" si="276"/>
        <v>113.57</v>
      </c>
      <c r="S2979" s="12">
        <f t="shared" si="278"/>
        <v>42026.88118055556</v>
      </c>
      <c r="T2979" s="12">
        <f t="shared" si="279"/>
        <v>42086.093055555553</v>
      </c>
      <c r="U2979">
        <f t="shared" si="280"/>
        <v>2015</v>
      </c>
      <c r="V2979" s="18">
        <f t="shared" si="281"/>
        <v>59.211874999999999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8315</v>
      </c>
      <c r="P2980" t="s">
        <v>8316</v>
      </c>
      <c r="Q2980">
        <f t="shared" si="277"/>
        <v>129</v>
      </c>
      <c r="R2980">
        <f t="shared" si="276"/>
        <v>60.69</v>
      </c>
      <c r="S2980" s="12">
        <f t="shared" si="278"/>
        <v>41922.640590277777</v>
      </c>
      <c r="T2980" s="12">
        <f t="shared" si="279"/>
        <v>41932.249305555553</v>
      </c>
      <c r="U2980">
        <f t="shared" si="280"/>
        <v>2014</v>
      </c>
      <c r="V2980" s="18">
        <f t="shared" si="281"/>
        <v>9.6087152777777778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8315</v>
      </c>
      <c r="P2981" t="s">
        <v>8316</v>
      </c>
      <c r="Q2981">
        <f t="shared" si="277"/>
        <v>101</v>
      </c>
      <c r="R2981">
        <f t="shared" si="276"/>
        <v>110.22</v>
      </c>
      <c r="S2981" s="12">
        <f t="shared" si="278"/>
        <v>41993.824340277773</v>
      </c>
      <c r="T2981" s="12">
        <f t="shared" si="279"/>
        <v>42010.25</v>
      </c>
      <c r="U2981">
        <f t="shared" si="280"/>
        <v>2014</v>
      </c>
      <c r="V2981" s="18">
        <f t="shared" si="281"/>
        <v>16.425659722222225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8315</v>
      </c>
      <c r="P2982" t="s">
        <v>8316</v>
      </c>
      <c r="Q2982">
        <f t="shared" si="277"/>
        <v>109</v>
      </c>
      <c r="R2982">
        <f t="shared" si="276"/>
        <v>136.46</v>
      </c>
      <c r="S2982" s="12">
        <f t="shared" si="278"/>
        <v>42219.915856481486</v>
      </c>
      <c r="T2982" s="12">
        <f t="shared" si="279"/>
        <v>42240.083333333328</v>
      </c>
      <c r="U2982">
        <f t="shared" si="280"/>
        <v>2015</v>
      </c>
      <c r="V2982" s="18">
        <f t="shared" si="281"/>
        <v>20.167476851851852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8315</v>
      </c>
      <c r="P2983" t="s">
        <v>8355</v>
      </c>
      <c r="Q2983">
        <f t="shared" si="277"/>
        <v>129</v>
      </c>
      <c r="R2983">
        <f t="shared" si="276"/>
        <v>53.16</v>
      </c>
      <c r="S2983" s="12">
        <f t="shared" si="278"/>
        <v>42225.559675925921</v>
      </c>
      <c r="T2983" s="12">
        <f t="shared" si="279"/>
        <v>42270.559675925921</v>
      </c>
      <c r="U2983">
        <f t="shared" si="280"/>
        <v>2015</v>
      </c>
      <c r="V2983" s="18">
        <f t="shared" si="281"/>
        <v>45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8315</v>
      </c>
      <c r="P2984" t="s">
        <v>8355</v>
      </c>
      <c r="Q2984">
        <f t="shared" si="277"/>
        <v>102</v>
      </c>
      <c r="R2984">
        <f t="shared" si="276"/>
        <v>86.49</v>
      </c>
      <c r="S2984" s="12">
        <f t="shared" si="278"/>
        <v>42381.686840277776</v>
      </c>
      <c r="T2984" s="12">
        <f t="shared" si="279"/>
        <v>42411.686840277776</v>
      </c>
      <c r="U2984">
        <f t="shared" si="280"/>
        <v>2016</v>
      </c>
      <c r="V2984" s="18">
        <f t="shared" si="281"/>
        <v>30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8315</v>
      </c>
      <c r="P2985" t="s">
        <v>8355</v>
      </c>
      <c r="Q2985">
        <f t="shared" si="277"/>
        <v>147</v>
      </c>
      <c r="R2985">
        <f t="shared" si="276"/>
        <v>155.24</v>
      </c>
      <c r="S2985" s="12">
        <f t="shared" si="278"/>
        <v>41894.632361111115</v>
      </c>
      <c r="T2985" s="12">
        <f t="shared" si="279"/>
        <v>41954.674027777779</v>
      </c>
      <c r="U2985">
        <f t="shared" si="280"/>
        <v>2014</v>
      </c>
      <c r="V2985" s="18">
        <f t="shared" si="281"/>
        <v>60.041666666666664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8315</v>
      </c>
      <c r="P2986" t="s">
        <v>8355</v>
      </c>
      <c r="Q2986">
        <f t="shared" si="277"/>
        <v>100</v>
      </c>
      <c r="R2986">
        <f t="shared" si="276"/>
        <v>115.08</v>
      </c>
      <c r="S2986" s="12">
        <f t="shared" si="278"/>
        <v>42576.278715277775</v>
      </c>
      <c r="T2986" s="12">
        <f t="shared" si="279"/>
        <v>42606.278715277775</v>
      </c>
      <c r="U2986">
        <f t="shared" si="280"/>
        <v>2016</v>
      </c>
      <c r="V2986" s="18">
        <f t="shared" si="281"/>
        <v>30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8315</v>
      </c>
      <c r="P2987" t="s">
        <v>8355</v>
      </c>
      <c r="Q2987">
        <f t="shared" si="277"/>
        <v>122</v>
      </c>
      <c r="R2987">
        <f t="shared" si="276"/>
        <v>109.59</v>
      </c>
      <c r="S2987" s="12">
        <f t="shared" si="278"/>
        <v>42654.973703703698</v>
      </c>
      <c r="T2987" s="12">
        <f t="shared" si="279"/>
        <v>42674.166666666672</v>
      </c>
      <c r="U2987">
        <f t="shared" si="280"/>
        <v>2016</v>
      </c>
      <c r="V2987" s="18">
        <f t="shared" si="281"/>
        <v>19.192962962962962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8315</v>
      </c>
      <c r="P2988" t="s">
        <v>8355</v>
      </c>
      <c r="Q2988">
        <f t="shared" si="277"/>
        <v>106</v>
      </c>
      <c r="R2988">
        <f t="shared" si="276"/>
        <v>45.21</v>
      </c>
      <c r="S2988" s="12">
        <f t="shared" si="278"/>
        <v>42431.500069444446</v>
      </c>
      <c r="T2988" s="12">
        <f t="shared" si="279"/>
        <v>42491.458402777775</v>
      </c>
      <c r="U2988">
        <f t="shared" si="280"/>
        <v>2016</v>
      </c>
      <c r="V2988" s="18">
        <f t="shared" si="281"/>
        <v>59.958333333333336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8315</v>
      </c>
      <c r="P2989" t="s">
        <v>8355</v>
      </c>
      <c r="Q2989">
        <f t="shared" si="277"/>
        <v>110</v>
      </c>
      <c r="R2989">
        <f t="shared" si="276"/>
        <v>104.15</v>
      </c>
      <c r="S2989" s="12">
        <f t="shared" si="278"/>
        <v>42627.307303240741</v>
      </c>
      <c r="T2989" s="12">
        <f t="shared" si="279"/>
        <v>42656</v>
      </c>
      <c r="U2989">
        <f t="shared" si="280"/>
        <v>2016</v>
      </c>
      <c r="V2989" s="18">
        <f t="shared" si="281"/>
        <v>28.69269675925926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8315</v>
      </c>
      <c r="P2990" t="s">
        <v>8355</v>
      </c>
      <c r="Q2990">
        <f t="shared" si="277"/>
        <v>100</v>
      </c>
      <c r="R2990">
        <f t="shared" si="276"/>
        <v>35.71</v>
      </c>
      <c r="S2990" s="12">
        <f t="shared" si="278"/>
        <v>42511.362048611118</v>
      </c>
      <c r="T2990" s="12">
        <f t="shared" si="279"/>
        <v>42541.362048611118</v>
      </c>
      <c r="U2990">
        <f t="shared" si="280"/>
        <v>2016</v>
      </c>
      <c r="V2990" s="18">
        <f t="shared" si="281"/>
        <v>30</v>
      </c>
    </row>
    <row r="2991" spans="1:22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8315</v>
      </c>
      <c r="P2991" t="s">
        <v>8355</v>
      </c>
      <c r="Q2991">
        <f t="shared" si="277"/>
        <v>177</v>
      </c>
      <c r="R2991">
        <f t="shared" si="276"/>
        <v>97</v>
      </c>
      <c r="S2991" s="12">
        <f t="shared" si="278"/>
        <v>42337.02039351852</v>
      </c>
      <c r="T2991" s="12">
        <f t="shared" si="279"/>
        <v>42359.207638888889</v>
      </c>
      <c r="U2991">
        <f t="shared" si="280"/>
        <v>2015</v>
      </c>
      <c r="V2991" s="18">
        <f t="shared" si="281"/>
        <v>22.187245370370373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8315</v>
      </c>
      <c r="P2992" t="s">
        <v>8355</v>
      </c>
      <c r="Q2992">
        <f t="shared" si="277"/>
        <v>100</v>
      </c>
      <c r="R2992">
        <f t="shared" si="276"/>
        <v>370.37</v>
      </c>
      <c r="S2992" s="12">
        <f t="shared" si="278"/>
        <v>42341.57430555555</v>
      </c>
      <c r="T2992" s="12">
        <f t="shared" si="279"/>
        <v>42376.57430555555</v>
      </c>
      <c r="U2992">
        <f t="shared" si="280"/>
        <v>2015</v>
      </c>
      <c r="V2992" s="18">
        <f t="shared" si="281"/>
        <v>35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8315</v>
      </c>
      <c r="P2993" t="s">
        <v>8355</v>
      </c>
      <c r="Q2993">
        <f t="shared" si="277"/>
        <v>103</v>
      </c>
      <c r="R2993">
        <f t="shared" si="276"/>
        <v>94.41</v>
      </c>
      <c r="S2993" s="12">
        <f t="shared" si="278"/>
        <v>42740.837152777778</v>
      </c>
      <c r="T2993" s="12">
        <f t="shared" si="279"/>
        <v>42762.837152777778</v>
      </c>
      <c r="U2993">
        <f t="shared" si="280"/>
        <v>2017</v>
      </c>
      <c r="V2993" s="18">
        <f t="shared" si="281"/>
        <v>22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8315</v>
      </c>
      <c r="P2994" t="s">
        <v>8355</v>
      </c>
      <c r="Q2994">
        <f t="shared" si="277"/>
        <v>105</v>
      </c>
      <c r="R2994">
        <f t="shared" si="276"/>
        <v>48.98</v>
      </c>
      <c r="S2994" s="12">
        <f t="shared" si="278"/>
        <v>42622.767476851848</v>
      </c>
      <c r="T2994" s="12">
        <f t="shared" si="279"/>
        <v>42652.767476851848</v>
      </c>
      <c r="U2994">
        <f t="shared" si="280"/>
        <v>2016</v>
      </c>
      <c r="V2994" s="18">
        <f t="shared" si="281"/>
        <v>30</v>
      </c>
    </row>
    <row r="2995" spans="1:22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8315</v>
      </c>
      <c r="P2995" t="s">
        <v>8355</v>
      </c>
      <c r="Q2995">
        <f t="shared" si="277"/>
        <v>100</v>
      </c>
      <c r="R2995">
        <f t="shared" si="276"/>
        <v>45.59</v>
      </c>
      <c r="S2995" s="12">
        <f t="shared" si="278"/>
        <v>42390.838738425926</v>
      </c>
      <c r="T2995" s="12">
        <f t="shared" si="279"/>
        <v>42420.838738425926</v>
      </c>
      <c r="U2995">
        <f t="shared" si="280"/>
        <v>2016</v>
      </c>
      <c r="V2995" s="18">
        <f t="shared" si="281"/>
        <v>30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8315</v>
      </c>
      <c r="P2996" t="s">
        <v>8355</v>
      </c>
      <c r="Q2996">
        <f t="shared" si="277"/>
        <v>458</v>
      </c>
      <c r="R2996">
        <f t="shared" si="276"/>
        <v>23.28</v>
      </c>
      <c r="S2996" s="12">
        <f t="shared" si="278"/>
        <v>41885.478842592594</v>
      </c>
      <c r="T2996" s="12">
        <f t="shared" si="279"/>
        <v>41915.478842592594</v>
      </c>
      <c r="U2996">
        <f t="shared" si="280"/>
        <v>2014</v>
      </c>
      <c r="V2996" s="18">
        <f t="shared" si="281"/>
        <v>30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8315</v>
      </c>
      <c r="P2997" t="s">
        <v>8355</v>
      </c>
      <c r="Q2997">
        <f t="shared" si="277"/>
        <v>105</v>
      </c>
      <c r="R2997">
        <f t="shared" si="276"/>
        <v>63.23</v>
      </c>
      <c r="S2997" s="12">
        <f t="shared" si="278"/>
        <v>42724.665173611109</v>
      </c>
      <c r="T2997" s="12">
        <f t="shared" si="279"/>
        <v>42754.665173611109</v>
      </c>
      <c r="U2997">
        <f t="shared" si="280"/>
        <v>2016</v>
      </c>
      <c r="V2997" s="18">
        <f t="shared" si="281"/>
        <v>30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8315</v>
      </c>
      <c r="P2998" t="s">
        <v>8355</v>
      </c>
      <c r="Q2998">
        <f t="shared" si="277"/>
        <v>172</v>
      </c>
      <c r="R2998">
        <f t="shared" si="276"/>
        <v>153.52000000000001</v>
      </c>
      <c r="S2998" s="12">
        <f t="shared" si="278"/>
        <v>42090.912500000006</v>
      </c>
      <c r="T2998" s="12">
        <f t="shared" si="279"/>
        <v>42150.912500000006</v>
      </c>
      <c r="U2998">
        <f t="shared" si="280"/>
        <v>2015</v>
      </c>
      <c r="V2998" s="18">
        <f t="shared" si="281"/>
        <v>60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8315</v>
      </c>
      <c r="P2999" t="s">
        <v>8355</v>
      </c>
      <c r="Q2999">
        <f t="shared" si="277"/>
        <v>104</v>
      </c>
      <c r="R2999">
        <f t="shared" si="276"/>
        <v>90.2</v>
      </c>
      <c r="S2999" s="12">
        <f t="shared" si="278"/>
        <v>42775.733715277776</v>
      </c>
      <c r="T2999" s="12">
        <f t="shared" si="279"/>
        <v>42793.207638888889</v>
      </c>
      <c r="U2999">
        <f t="shared" si="280"/>
        <v>2017</v>
      </c>
      <c r="V2999" s="18">
        <f t="shared" si="281"/>
        <v>17.473923611111111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8315</v>
      </c>
      <c r="P3000" t="s">
        <v>8355</v>
      </c>
      <c r="Q3000">
        <f t="shared" si="277"/>
        <v>103</v>
      </c>
      <c r="R3000">
        <f t="shared" si="276"/>
        <v>118.97</v>
      </c>
      <c r="S3000" s="12">
        <f t="shared" si="278"/>
        <v>41778.193622685183</v>
      </c>
      <c r="T3000" s="12">
        <f t="shared" si="279"/>
        <v>41806.184027777781</v>
      </c>
      <c r="U3000">
        <f t="shared" si="280"/>
        <v>2014</v>
      </c>
      <c r="V3000" s="18">
        <f t="shared" si="281"/>
        <v>27.990405092592592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8315</v>
      </c>
      <c r="P3001" t="s">
        <v>8355</v>
      </c>
      <c r="Q3001">
        <f t="shared" si="277"/>
        <v>119</v>
      </c>
      <c r="R3001">
        <f t="shared" si="276"/>
        <v>80.25</v>
      </c>
      <c r="S3001" s="12">
        <f t="shared" si="278"/>
        <v>42780.740277777775</v>
      </c>
      <c r="T3001" s="12">
        <f t="shared" si="279"/>
        <v>42795.083333333328</v>
      </c>
      <c r="U3001">
        <f t="shared" si="280"/>
        <v>2017</v>
      </c>
      <c r="V3001" s="18">
        <f t="shared" si="281"/>
        <v>14.343055555555557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8315</v>
      </c>
      <c r="P3002" t="s">
        <v>8355</v>
      </c>
      <c r="Q3002">
        <f t="shared" si="277"/>
        <v>100</v>
      </c>
      <c r="R3002">
        <f t="shared" si="276"/>
        <v>62.5</v>
      </c>
      <c r="S3002" s="12">
        <f t="shared" si="278"/>
        <v>42752.827199074076</v>
      </c>
      <c r="T3002" s="12">
        <f t="shared" si="279"/>
        <v>42766.75</v>
      </c>
      <c r="U3002">
        <f t="shared" si="280"/>
        <v>2017</v>
      </c>
      <c r="V3002" s="18">
        <f t="shared" si="281"/>
        <v>13.922800925925925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8315</v>
      </c>
      <c r="P3003" t="s">
        <v>8355</v>
      </c>
      <c r="Q3003">
        <f t="shared" si="277"/>
        <v>319</v>
      </c>
      <c r="R3003">
        <f t="shared" si="276"/>
        <v>131.38</v>
      </c>
      <c r="S3003" s="12">
        <f t="shared" si="278"/>
        <v>42534.895625000005</v>
      </c>
      <c r="T3003" s="12">
        <f t="shared" si="279"/>
        <v>42564.895625000005</v>
      </c>
      <c r="U3003">
        <f t="shared" si="280"/>
        <v>2016</v>
      </c>
      <c r="V3003" s="18">
        <f t="shared" si="281"/>
        <v>30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8315</v>
      </c>
      <c r="P3004" t="s">
        <v>8355</v>
      </c>
      <c r="Q3004">
        <f t="shared" si="277"/>
        <v>109</v>
      </c>
      <c r="R3004">
        <f t="shared" si="276"/>
        <v>73.03</v>
      </c>
      <c r="S3004" s="12">
        <f t="shared" si="278"/>
        <v>41239.83625</v>
      </c>
      <c r="T3004" s="12">
        <f t="shared" si="279"/>
        <v>41269.83625</v>
      </c>
      <c r="U3004">
        <f t="shared" si="280"/>
        <v>2012</v>
      </c>
      <c r="V3004" s="18">
        <f t="shared" si="281"/>
        <v>30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8315</v>
      </c>
      <c r="P3005" t="s">
        <v>8355</v>
      </c>
      <c r="Q3005">
        <f t="shared" si="277"/>
        <v>101</v>
      </c>
      <c r="R3005">
        <f t="shared" si="276"/>
        <v>178.53</v>
      </c>
      <c r="S3005" s="12">
        <f t="shared" si="278"/>
        <v>42398.849259259259</v>
      </c>
      <c r="T3005" s="12">
        <f t="shared" si="279"/>
        <v>42430.249305555553</v>
      </c>
      <c r="U3005">
        <f t="shared" si="280"/>
        <v>2016</v>
      </c>
      <c r="V3005" s="18">
        <f t="shared" si="281"/>
        <v>31.400046296296296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8315</v>
      </c>
      <c r="P3006" t="s">
        <v>8355</v>
      </c>
      <c r="Q3006">
        <f t="shared" si="277"/>
        <v>113</v>
      </c>
      <c r="R3006">
        <f t="shared" si="276"/>
        <v>162.91</v>
      </c>
      <c r="S3006" s="12">
        <f t="shared" si="278"/>
        <v>41928.881064814814</v>
      </c>
      <c r="T3006" s="12">
        <f t="shared" si="279"/>
        <v>41958.922731481478</v>
      </c>
      <c r="U3006">
        <f t="shared" si="280"/>
        <v>2014</v>
      </c>
      <c r="V3006" s="18">
        <f t="shared" si="281"/>
        <v>30.041666666666668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8315</v>
      </c>
      <c r="P3007" t="s">
        <v>8355</v>
      </c>
      <c r="Q3007">
        <f t="shared" si="277"/>
        <v>120</v>
      </c>
      <c r="R3007">
        <f t="shared" si="276"/>
        <v>108.24</v>
      </c>
      <c r="S3007" s="12">
        <f t="shared" si="278"/>
        <v>41888.674826388888</v>
      </c>
      <c r="T3007" s="12">
        <f t="shared" si="279"/>
        <v>41918.674826388888</v>
      </c>
      <c r="U3007">
        <f t="shared" si="280"/>
        <v>2014</v>
      </c>
      <c r="V3007" s="18">
        <f t="shared" si="281"/>
        <v>30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8315</v>
      </c>
      <c r="P3008" t="s">
        <v>8355</v>
      </c>
      <c r="Q3008">
        <f t="shared" si="277"/>
        <v>108</v>
      </c>
      <c r="R3008">
        <f t="shared" si="276"/>
        <v>88.87</v>
      </c>
      <c r="S3008" s="12">
        <f t="shared" si="278"/>
        <v>41957.756840277783</v>
      </c>
      <c r="T3008" s="12">
        <f t="shared" si="279"/>
        <v>41987.756840277783</v>
      </c>
      <c r="U3008">
        <f t="shared" si="280"/>
        <v>2014</v>
      </c>
      <c r="V3008" s="18">
        <f t="shared" si="281"/>
        <v>30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8315</v>
      </c>
      <c r="P3009" t="s">
        <v>8355</v>
      </c>
      <c r="Q3009">
        <f t="shared" si="277"/>
        <v>180</v>
      </c>
      <c r="R3009">
        <f t="shared" si="276"/>
        <v>54</v>
      </c>
      <c r="S3009" s="12">
        <f t="shared" si="278"/>
        <v>42098.216238425928</v>
      </c>
      <c r="T3009" s="12">
        <f t="shared" si="279"/>
        <v>42119.216238425928</v>
      </c>
      <c r="U3009">
        <f t="shared" si="280"/>
        <v>2015</v>
      </c>
      <c r="V3009" s="18">
        <f t="shared" si="281"/>
        <v>21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8315</v>
      </c>
      <c r="P3010" t="s">
        <v>8355</v>
      </c>
      <c r="Q3010">
        <f t="shared" si="277"/>
        <v>101</v>
      </c>
      <c r="R3010">
        <f t="shared" ref="R3010:R3073" si="282">IFERROR(ROUND(E3010/L3010,2),0)</f>
        <v>116.73</v>
      </c>
      <c r="S3010" s="12">
        <f t="shared" si="278"/>
        <v>42360.212025462963</v>
      </c>
      <c r="T3010" s="12">
        <f t="shared" si="279"/>
        <v>42390.212025462963</v>
      </c>
      <c r="U3010">
        <f t="shared" si="280"/>
        <v>2015</v>
      </c>
      <c r="V3010" s="18">
        <f t="shared" si="281"/>
        <v>30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8315</v>
      </c>
      <c r="P3011" t="s">
        <v>8355</v>
      </c>
      <c r="Q3011">
        <f t="shared" ref="Q3011:Q3074" si="283">ROUND(E3011/D3011*100,0)</f>
        <v>120</v>
      </c>
      <c r="R3011">
        <f t="shared" si="282"/>
        <v>233.9</v>
      </c>
      <c r="S3011" s="12">
        <f t="shared" ref="S3011:S3074" si="284">(((J3011/60)/60)/24)+DATE(1970,1,1)</f>
        <v>41939.569907407407</v>
      </c>
      <c r="T3011" s="12">
        <f t="shared" ref="T3011:T3074" si="285">(((I3011/60)/60)/24)+DATE(1970,1,1)</f>
        <v>41969.611574074079</v>
      </c>
      <c r="U3011">
        <f t="shared" ref="U3011:U3074" si="286">YEAR(S3011)</f>
        <v>2014</v>
      </c>
      <c r="V3011" s="18">
        <f t="shared" ref="V3011:V3074" si="287">(I3011-J3011)/60/60/24</f>
        <v>30.041666666666668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8315</v>
      </c>
      <c r="P3012" t="s">
        <v>8355</v>
      </c>
      <c r="Q3012">
        <f t="shared" si="283"/>
        <v>158</v>
      </c>
      <c r="R3012">
        <f t="shared" si="282"/>
        <v>158</v>
      </c>
      <c r="S3012" s="12">
        <f t="shared" si="284"/>
        <v>41996.832395833335</v>
      </c>
      <c r="T3012" s="12">
        <f t="shared" si="285"/>
        <v>42056.832395833335</v>
      </c>
      <c r="U3012">
        <f t="shared" si="286"/>
        <v>2014</v>
      </c>
      <c r="V3012" s="18">
        <f t="shared" si="287"/>
        <v>60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8315</v>
      </c>
      <c r="P3013" t="s">
        <v>8355</v>
      </c>
      <c r="Q3013">
        <f t="shared" si="283"/>
        <v>124</v>
      </c>
      <c r="R3013">
        <f t="shared" si="282"/>
        <v>14.84</v>
      </c>
      <c r="S3013" s="12">
        <f t="shared" si="284"/>
        <v>42334.468935185185</v>
      </c>
      <c r="T3013" s="12">
        <f t="shared" si="285"/>
        <v>42361.957638888889</v>
      </c>
      <c r="U3013">
        <f t="shared" si="286"/>
        <v>2015</v>
      </c>
      <c r="V3013" s="18">
        <f t="shared" si="287"/>
        <v>27.488703703703703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8315</v>
      </c>
      <c r="P3014" t="s">
        <v>8355</v>
      </c>
      <c r="Q3014">
        <f t="shared" si="283"/>
        <v>117</v>
      </c>
      <c r="R3014">
        <f t="shared" si="282"/>
        <v>85.18</v>
      </c>
      <c r="S3014" s="12">
        <f t="shared" si="284"/>
        <v>42024.702893518523</v>
      </c>
      <c r="T3014" s="12">
        <f t="shared" si="285"/>
        <v>42045.702893518523</v>
      </c>
      <c r="U3014">
        <f t="shared" si="286"/>
        <v>2015</v>
      </c>
      <c r="V3014" s="18">
        <f t="shared" si="287"/>
        <v>21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8315</v>
      </c>
      <c r="P3015" t="s">
        <v>8355</v>
      </c>
      <c r="Q3015">
        <f t="shared" si="283"/>
        <v>157</v>
      </c>
      <c r="R3015">
        <f t="shared" si="282"/>
        <v>146.69</v>
      </c>
      <c r="S3015" s="12">
        <f t="shared" si="284"/>
        <v>42146.836215277777</v>
      </c>
      <c r="T3015" s="12">
        <f t="shared" si="285"/>
        <v>42176.836215277777</v>
      </c>
      <c r="U3015">
        <f t="shared" si="286"/>
        <v>2015</v>
      </c>
      <c r="V3015" s="18">
        <f t="shared" si="287"/>
        <v>30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8315</v>
      </c>
      <c r="P3016" t="s">
        <v>8355</v>
      </c>
      <c r="Q3016">
        <f t="shared" si="283"/>
        <v>113</v>
      </c>
      <c r="R3016">
        <f t="shared" si="282"/>
        <v>50.76</v>
      </c>
      <c r="S3016" s="12">
        <f t="shared" si="284"/>
        <v>41920.123611111114</v>
      </c>
      <c r="T3016" s="12">
        <f t="shared" si="285"/>
        <v>41948.208333333336</v>
      </c>
      <c r="U3016">
        <f t="shared" si="286"/>
        <v>2014</v>
      </c>
      <c r="V3016" s="18">
        <f t="shared" si="287"/>
        <v>28.084722222222222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8315</v>
      </c>
      <c r="P3017" t="s">
        <v>8355</v>
      </c>
      <c r="Q3017">
        <f t="shared" si="283"/>
        <v>103</v>
      </c>
      <c r="R3017">
        <f t="shared" si="282"/>
        <v>87.7</v>
      </c>
      <c r="S3017" s="12">
        <f t="shared" si="284"/>
        <v>41785.72729166667</v>
      </c>
      <c r="T3017" s="12">
        <f t="shared" si="285"/>
        <v>41801.166666666664</v>
      </c>
      <c r="U3017">
        <f t="shared" si="286"/>
        <v>2014</v>
      </c>
      <c r="V3017" s="18">
        <f t="shared" si="287"/>
        <v>15.439375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8315</v>
      </c>
      <c r="P3018" t="s">
        <v>8355</v>
      </c>
      <c r="Q3018">
        <f t="shared" si="283"/>
        <v>103</v>
      </c>
      <c r="R3018">
        <f t="shared" si="282"/>
        <v>242.28</v>
      </c>
      <c r="S3018" s="12">
        <f t="shared" si="284"/>
        <v>41778.548055555555</v>
      </c>
      <c r="T3018" s="12">
        <f t="shared" si="285"/>
        <v>41838.548055555555</v>
      </c>
      <c r="U3018">
        <f t="shared" si="286"/>
        <v>2014</v>
      </c>
      <c r="V3018" s="18">
        <f t="shared" si="287"/>
        <v>60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8315</v>
      </c>
      <c r="P3019" t="s">
        <v>8355</v>
      </c>
      <c r="Q3019">
        <f t="shared" si="283"/>
        <v>106</v>
      </c>
      <c r="R3019">
        <f t="shared" si="282"/>
        <v>146.44999999999999</v>
      </c>
      <c r="S3019" s="12">
        <f t="shared" si="284"/>
        <v>41841.850034722222</v>
      </c>
      <c r="T3019" s="12">
        <f t="shared" si="285"/>
        <v>41871.850034722222</v>
      </c>
      <c r="U3019">
        <f t="shared" si="286"/>
        <v>2014</v>
      </c>
      <c r="V3019" s="18">
        <f t="shared" si="287"/>
        <v>30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8315</v>
      </c>
      <c r="P3020" t="s">
        <v>8355</v>
      </c>
      <c r="Q3020">
        <f t="shared" si="283"/>
        <v>101</v>
      </c>
      <c r="R3020">
        <f t="shared" si="282"/>
        <v>103.17</v>
      </c>
      <c r="S3020" s="12">
        <f t="shared" si="284"/>
        <v>42163.29833333334</v>
      </c>
      <c r="T3020" s="12">
        <f t="shared" si="285"/>
        <v>42205.916666666672</v>
      </c>
      <c r="U3020">
        <f t="shared" si="286"/>
        <v>2015</v>
      </c>
      <c r="V3020" s="18">
        <f t="shared" si="287"/>
        <v>42.618333333333332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8315</v>
      </c>
      <c r="P3021" t="s">
        <v>8355</v>
      </c>
      <c r="Q3021">
        <f t="shared" si="283"/>
        <v>121</v>
      </c>
      <c r="R3021">
        <f t="shared" si="282"/>
        <v>80.459999999999994</v>
      </c>
      <c r="S3021" s="12">
        <f t="shared" si="284"/>
        <v>41758.833564814813</v>
      </c>
      <c r="T3021" s="12">
        <f t="shared" si="285"/>
        <v>41786.125</v>
      </c>
      <c r="U3021">
        <f t="shared" si="286"/>
        <v>2014</v>
      </c>
      <c r="V3021" s="18">
        <f t="shared" si="287"/>
        <v>27.291435185185183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8315</v>
      </c>
      <c r="P3022" t="s">
        <v>8355</v>
      </c>
      <c r="Q3022">
        <f t="shared" si="283"/>
        <v>101</v>
      </c>
      <c r="R3022">
        <f t="shared" si="282"/>
        <v>234.67</v>
      </c>
      <c r="S3022" s="12">
        <f t="shared" si="284"/>
        <v>42170.846446759257</v>
      </c>
      <c r="T3022" s="12">
        <f t="shared" si="285"/>
        <v>42230.846446759257</v>
      </c>
      <c r="U3022">
        <f t="shared" si="286"/>
        <v>2015</v>
      </c>
      <c r="V3022" s="18">
        <f t="shared" si="287"/>
        <v>60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8315</v>
      </c>
      <c r="P3023" t="s">
        <v>8355</v>
      </c>
      <c r="Q3023">
        <f t="shared" si="283"/>
        <v>116</v>
      </c>
      <c r="R3023">
        <f t="shared" si="282"/>
        <v>50.69</v>
      </c>
      <c r="S3023" s="12">
        <f t="shared" si="284"/>
        <v>42660.618854166663</v>
      </c>
      <c r="T3023" s="12">
        <f t="shared" si="285"/>
        <v>42696.249305555553</v>
      </c>
      <c r="U3023">
        <f t="shared" si="286"/>
        <v>2016</v>
      </c>
      <c r="V3023" s="18">
        <f t="shared" si="287"/>
        <v>35.630451388888886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8315</v>
      </c>
      <c r="P3024" t="s">
        <v>8355</v>
      </c>
      <c r="Q3024">
        <f t="shared" si="283"/>
        <v>101</v>
      </c>
      <c r="R3024">
        <f t="shared" si="282"/>
        <v>162.71</v>
      </c>
      <c r="S3024" s="12">
        <f t="shared" si="284"/>
        <v>42564.95380787037</v>
      </c>
      <c r="T3024" s="12">
        <f t="shared" si="285"/>
        <v>42609.95380787037</v>
      </c>
      <c r="U3024">
        <f t="shared" si="286"/>
        <v>2016</v>
      </c>
      <c r="V3024" s="18">
        <f t="shared" si="287"/>
        <v>45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8315</v>
      </c>
      <c r="P3025" t="s">
        <v>8355</v>
      </c>
      <c r="Q3025">
        <f t="shared" si="283"/>
        <v>103</v>
      </c>
      <c r="R3025">
        <f t="shared" si="282"/>
        <v>120.17</v>
      </c>
      <c r="S3025" s="12">
        <f t="shared" si="284"/>
        <v>42121.675763888896</v>
      </c>
      <c r="T3025" s="12">
        <f t="shared" si="285"/>
        <v>42166.675763888896</v>
      </c>
      <c r="U3025">
        <f t="shared" si="286"/>
        <v>2015</v>
      </c>
      <c r="V3025" s="18">
        <f t="shared" si="287"/>
        <v>45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8315</v>
      </c>
      <c r="P3026" t="s">
        <v>8355</v>
      </c>
      <c r="Q3026">
        <f t="shared" si="283"/>
        <v>246</v>
      </c>
      <c r="R3026">
        <f t="shared" si="282"/>
        <v>67.7</v>
      </c>
      <c r="S3026" s="12">
        <f t="shared" si="284"/>
        <v>41158.993923611109</v>
      </c>
      <c r="T3026" s="12">
        <f t="shared" si="285"/>
        <v>41188.993923611109</v>
      </c>
      <c r="U3026">
        <f t="shared" si="286"/>
        <v>2012</v>
      </c>
      <c r="V3026" s="18">
        <f t="shared" si="287"/>
        <v>30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8315</v>
      </c>
      <c r="P3027" t="s">
        <v>8355</v>
      </c>
      <c r="Q3027">
        <f t="shared" si="283"/>
        <v>302</v>
      </c>
      <c r="R3027">
        <f t="shared" si="282"/>
        <v>52.1</v>
      </c>
      <c r="S3027" s="12">
        <f t="shared" si="284"/>
        <v>41761.509409722225</v>
      </c>
      <c r="T3027" s="12">
        <f t="shared" si="285"/>
        <v>41789.666666666664</v>
      </c>
      <c r="U3027">
        <f t="shared" si="286"/>
        <v>2014</v>
      </c>
      <c r="V3027" s="18">
        <f t="shared" si="287"/>
        <v>28.157256944444441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8315</v>
      </c>
      <c r="P3028" t="s">
        <v>8355</v>
      </c>
      <c r="Q3028">
        <f t="shared" si="283"/>
        <v>143</v>
      </c>
      <c r="R3028">
        <f t="shared" si="282"/>
        <v>51.6</v>
      </c>
      <c r="S3028" s="12">
        <f t="shared" si="284"/>
        <v>42783.459398148145</v>
      </c>
      <c r="T3028" s="12">
        <f t="shared" si="285"/>
        <v>42797.459398148145</v>
      </c>
      <c r="U3028">
        <f t="shared" si="286"/>
        <v>2017</v>
      </c>
      <c r="V3028" s="18">
        <f t="shared" si="287"/>
        <v>14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8315</v>
      </c>
      <c r="P3029" t="s">
        <v>8355</v>
      </c>
      <c r="Q3029">
        <f t="shared" si="283"/>
        <v>131</v>
      </c>
      <c r="R3029">
        <f t="shared" si="282"/>
        <v>164.3</v>
      </c>
      <c r="S3029" s="12">
        <f t="shared" si="284"/>
        <v>42053.704293981486</v>
      </c>
      <c r="T3029" s="12">
        <f t="shared" si="285"/>
        <v>42083.662627314814</v>
      </c>
      <c r="U3029">
        <f t="shared" si="286"/>
        <v>2015</v>
      </c>
      <c r="V3029" s="18">
        <f t="shared" si="287"/>
        <v>29.958333333333332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8315</v>
      </c>
      <c r="P3030" t="s">
        <v>8355</v>
      </c>
      <c r="Q3030">
        <f t="shared" si="283"/>
        <v>168</v>
      </c>
      <c r="R3030">
        <f t="shared" si="282"/>
        <v>84.86</v>
      </c>
      <c r="S3030" s="12">
        <f t="shared" si="284"/>
        <v>42567.264178240745</v>
      </c>
      <c r="T3030" s="12">
        <f t="shared" si="285"/>
        <v>42597.264178240745</v>
      </c>
      <c r="U3030">
        <f t="shared" si="286"/>
        <v>2016</v>
      </c>
      <c r="V3030" s="18">
        <f t="shared" si="287"/>
        <v>30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8315</v>
      </c>
      <c r="P3031" t="s">
        <v>8355</v>
      </c>
      <c r="Q3031">
        <f t="shared" si="283"/>
        <v>110</v>
      </c>
      <c r="R3031">
        <f t="shared" si="282"/>
        <v>94.55</v>
      </c>
      <c r="S3031" s="12">
        <f t="shared" si="284"/>
        <v>41932.708877314813</v>
      </c>
      <c r="T3031" s="12">
        <f t="shared" si="285"/>
        <v>41961.190972222219</v>
      </c>
      <c r="U3031">
        <f t="shared" si="286"/>
        <v>2014</v>
      </c>
      <c r="V3031" s="18">
        <f t="shared" si="287"/>
        <v>28.482094907407404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8315</v>
      </c>
      <c r="P3032" t="s">
        <v>8355</v>
      </c>
      <c r="Q3032">
        <f t="shared" si="283"/>
        <v>107</v>
      </c>
      <c r="R3032">
        <f t="shared" si="282"/>
        <v>45.54</v>
      </c>
      <c r="S3032" s="12">
        <f t="shared" si="284"/>
        <v>42233.747349537036</v>
      </c>
      <c r="T3032" s="12">
        <f t="shared" si="285"/>
        <v>42263.747349537036</v>
      </c>
      <c r="U3032">
        <f t="shared" si="286"/>
        <v>2015</v>
      </c>
      <c r="V3032" s="18">
        <f t="shared" si="287"/>
        <v>30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8315</v>
      </c>
      <c r="P3033" t="s">
        <v>8355</v>
      </c>
      <c r="Q3033">
        <f t="shared" si="283"/>
        <v>100</v>
      </c>
      <c r="R3033">
        <f t="shared" si="282"/>
        <v>51.72</v>
      </c>
      <c r="S3033" s="12">
        <f t="shared" si="284"/>
        <v>42597.882488425923</v>
      </c>
      <c r="T3033" s="12">
        <f t="shared" si="285"/>
        <v>42657.882488425923</v>
      </c>
      <c r="U3033">
        <f t="shared" si="286"/>
        <v>2016</v>
      </c>
      <c r="V3033" s="18">
        <f t="shared" si="287"/>
        <v>60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8315</v>
      </c>
      <c r="P3034" t="s">
        <v>8355</v>
      </c>
      <c r="Q3034">
        <f t="shared" si="283"/>
        <v>127</v>
      </c>
      <c r="R3034">
        <f t="shared" si="282"/>
        <v>50.88</v>
      </c>
      <c r="S3034" s="12">
        <f t="shared" si="284"/>
        <v>42228.044664351852</v>
      </c>
      <c r="T3034" s="12">
        <f t="shared" si="285"/>
        <v>42258.044664351852</v>
      </c>
      <c r="U3034">
        <f t="shared" si="286"/>
        <v>2015</v>
      </c>
      <c r="V3034" s="18">
        <f t="shared" si="287"/>
        <v>30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8315</v>
      </c>
      <c r="P3035" t="s">
        <v>8355</v>
      </c>
      <c r="Q3035">
        <f t="shared" si="283"/>
        <v>147</v>
      </c>
      <c r="R3035">
        <f t="shared" si="282"/>
        <v>191.13</v>
      </c>
      <c r="S3035" s="12">
        <f t="shared" si="284"/>
        <v>42570.110243055555</v>
      </c>
      <c r="T3035" s="12">
        <f t="shared" si="285"/>
        <v>42600.110243055555</v>
      </c>
      <c r="U3035">
        <f t="shared" si="286"/>
        <v>2016</v>
      </c>
      <c r="V3035" s="18">
        <f t="shared" si="287"/>
        <v>30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8315</v>
      </c>
      <c r="P3036" t="s">
        <v>8355</v>
      </c>
      <c r="Q3036">
        <f t="shared" si="283"/>
        <v>113</v>
      </c>
      <c r="R3036">
        <f t="shared" si="282"/>
        <v>89.31</v>
      </c>
      <c r="S3036" s="12">
        <f t="shared" si="284"/>
        <v>42644.535358796296</v>
      </c>
      <c r="T3036" s="12">
        <f t="shared" si="285"/>
        <v>42675.165972222225</v>
      </c>
      <c r="U3036">
        <f t="shared" si="286"/>
        <v>2016</v>
      </c>
      <c r="V3036" s="18">
        <f t="shared" si="287"/>
        <v>30.63061342592593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8315</v>
      </c>
      <c r="P3037" t="s">
        <v>8355</v>
      </c>
      <c r="Q3037">
        <f t="shared" si="283"/>
        <v>109</v>
      </c>
      <c r="R3037">
        <f t="shared" si="282"/>
        <v>88.59</v>
      </c>
      <c r="S3037" s="12">
        <f t="shared" si="284"/>
        <v>41368.560289351852</v>
      </c>
      <c r="T3037" s="12">
        <f t="shared" si="285"/>
        <v>41398.560289351852</v>
      </c>
      <c r="U3037">
        <f t="shared" si="286"/>
        <v>2013</v>
      </c>
      <c r="V3037" s="18">
        <f t="shared" si="287"/>
        <v>30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8315</v>
      </c>
      <c r="P3038" t="s">
        <v>8355</v>
      </c>
      <c r="Q3038">
        <f t="shared" si="283"/>
        <v>127</v>
      </c>
      <c r="R3038">
        <f t="shared" si="282"/>
        <v>96.3</v>
      </c>
      <c r="S3038" s="12">
        <f t="shared" si="284"/>
        <v>41466.785231481481</v>
      </c>
      <c r="T3038" s="12">
        <f t="shared" si="285"/>
        <v>41502.499305555553</v>
      </c>
      <c r="U3038">
        <f t="shared" si="286"/>
        <v>2013</v>
      </c>
      <c r="V3038" s="18">
        <f t="shared" si="287"/>
        <v>35.714074074074077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8315</v>
      </c>
      <c r="P3039" t="s">
        <v>8355</v>
      </c>
      <c r="Q3039">
        <f t="shared" si="283"/>
        <v>213</v>
      </c>
      <c r="R3039">
        <f t="shared" si="282"/>
        <v>33.31</v>
      </c>
      <c r="S3039" s="12">
        <f t="shared" si="284"/>
        <v>40378.893206018518</v>
      </c>
      <c r="T3039" s="12">
        <f t="shared" si="285"/>
        <v>40453.207638888889</v>
      </c>
      <c r="U3039">
        <f t="shared" si="286"/>
        <v>2010</v>
      </c>
      <c r="V3039" s="18">
        <f t="shared" si="287"/>
        <v>74.314432870370368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8315</v>
      </c>
      <c r="P3040" t="s">
        <v>8355</v>
      </c>
      <c r="Q3040">
        <f t="shared" si="283"/>
        <v>101</v>
      </c>
      <c r="R3040">
        <f t="shared" si="282"/>
        <v>37.22</v>
      </c>
      <c r="S3040" s="12">
        <f t="shared" si="284"/>
        <v>42373.252280092594</v>
      </c>
      <c r="T3040" s="12">
        <f t="shared" si="285"/>
        <v>42433.252280092594</v>
      </c>
      <c r="U3040">
        <f t="shared" si="286"/>
        <v>2016</v>
      </c>
      <c r="V3040" s="18">
        <f t="shared" si="287"/>
        <v>60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8315</v>
      </c>
      <c r="P3041" t="s">
        <v>8355</v>
      </c>
      <c r="Q3041">
        <f t="shared" si="283"/>
        <v>109</v>
      </c>
      <c r="R3041">
        <f t="shared" si="282"/>
        <v>92.13</v>
      </c>
      <c r="S3041" s="12">
        <f t="shared" si="284"/>
        <v>41610.794421296298</v>
      </c>
      <c r="T3041" s="12">
        <f t="shared" si="285"/>
        <v>41637.332638888889</v>
      </c>
      <c r="U3041">
        <f t="shared" si="286"/>
        <v>2013</v>
      </c>
      <c r="V3041" s="18">
        <f t="shared" si="287"/>
        <v>26.538217592592591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8315</v>
      </c>
      <c r="P3042" t="s">
        <v>8355</v>
      </c>
      <c r="Q3042">
        <f t="shared" si="283"/>
        <v>108</v>
      </c>
      <c r="R3042">
        <f t="shared" si="282"/>
        <v>76.790000000000006</v>
      </c>
      <c r="S3042" s="12">
        <f t="shared" si="284"/>
        <v>42177.791909722218</v>
      </c>
      <c r="T3042" s="12">
        <f t="shared" si="285"/>
        <v>42181.958333333328</v>
      </c>
      <c r="U3042">
        <f t="shared" si="286"/>
        <v>2015</v>
      </c>
      <c r="V3042" s="18">
        <f t="shared" si="287"/>
        <v>4.166423611111111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8315</v>
      </c>
      <c r="P3043" t="s">
        <v>8355</v>
      </c>
      <c r="Q3043">
        <f t="shared" si="283"/>
        <v>110</v>
      </c>
      <c r="R3043">
        <f t="shared" si="282"/>
        <v>96.53</v>
      </c>
      <c r="S3043" s="12">
        <f t="shared" si="284"/>
        <v>42359.868611111116</v>
      </c>
      <c r="T3043" s="12">
        <f t="shared" si="285"/>
        <v>42389.868611111116</v>
      </c>
      <c r="U3043">
        <f t="shared" si="286"/>
        <v>2015</v>
      </c>
      <c r="V3043" s="18">
        <f t="shared" si="287"/>
        <v>30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8315</v>
      </c>
      <c r="P3044" t="s">
        <v>8355</v>
      </c>
      <c r="Q3044">
        <f t="shared" si="283"/>
        <v>128</v>
      </c>
      <c r="R3044">
        <f t="shared" si="282"/>
        <v>51.89</v>
      </c>
      <c r="S3044" s="12">
        <f t="shared" si="284"/>
        <v>42253.688043981485</v>
      </c>
      <c r="T3044" s="12">
        <f t="shared" si="285"/>
        <v>42283.688043981485</v>
      </c>
      <c r="U3044">
        <f t="shared" si="286"/>
        <v>2015</v>
      </c>
      <c r="V3044" s="18">
        <f t="shared" si="287"/>
        <v>30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8315</v>
      </c>
      <c r="P3045" t="s">
        <v>8355</v>
      </c>
      <c r="Q3045">
        <f t="shared" si="283"/>
        <v>110</v>
      </c>
      <c r="R3045">
        <f t="shared" si="282"/>
        <v>128.91</v>
      </c>
      <c r="S3045" s="12">
        <f t="shared" si="284"/>
        <v>42083.070590277777</v>
      </c>
      <c r="T3045" s="12">
        <f t="shared" si="285"/>
        <v>42110.118055555555</v>
      </c>
      <c r="U3045">
        <f t="shared" si="286"/>
        <v>2015</v>
      </c>
      <c r="V3045" s="18">
        <f t="shared" si="287"/>
        <v>27.047465277777775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8315</v>
      </c>
      <c r="P3046" t="s">
        <v>8355</v>
      </c>
      <c r="Q3046">
        <f t="shared" si="283"/>
        <v>109</v>
      </c>
      <c r="R3046">
        <f t="shared" si="282"/>
        <v>84.11</v>
      </c>
      <c r="S3046" s="12">
        <f t="shared" si="284"/>
        <v>42387.7268287037</v>
      </c>
      <c r="T3046" s="12">
        <f t="shared" si="285"/>
        <v>42402.7268287037</v>
      </c>
      <c r="U3046">
        <f t="shared" si="286"/>
        <v>2016</v>
      </c>
      <c r="V3046" s="18">
        <f t="shared" si="287"/>
        <v>15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8315</v>
      </c>
      <c r="P3047" t="s">
        <v>8355</v>
      </c>
      <c r="Q3047">
        <f t="shared" si="283"/>
        <v>133</v>
      </c>
      <c r="R3047">
        <f t="shared" si="282"/>
        <v>82.94</v>
      </c>
      <c r="S3047" s="12">
        <f t="shared" si="284"/>
        <v>41843.155729166669</v>
      </c>
      <c r="T3047" s="12">
        <f t="shared" si="285"/>
        <v>41873.155729166669</v>
      </c>
      <c r="U3047">
        <f t="shared" si="286"/>
        <v>2014</v>
      </c>
      <c r="V3047" s="18">
        <f t="shared" si="287"/>
        <v>30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8315</v>
      </c>
      <c r="P3048" t="s">
        <v>8355</v>
      </c>
      <c r="Q3048">
        <f t="shared" si="283"/>
        <v>191</v>
      </c>
      <c r="R3048">
        <f t="shared" si="282"/>
        <v>259.95</v>
      </c>
      <c r="S3048" s="12">
        <f t="shared" si="284"/>
        <v>41862.803078703706</v>
      </c>
      <c r="T3048" s="12">
        <f t="shared" si="285"/>
        <v>41892.202777777777</v>
      </c>
      <c r="U3048">
        <f t="shared" si="286"/>
        <v>2014</v>
      </c>
      <c r="V3048" s="18">
        <f t="shared" si="287"/>
        <v>29.399699074074075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8315</v>
      </c>
      <c r="P3049" t="s">
        <v>8355</v>
      </c>
      <c r="Q3049">
        <f t="shared" si="283"/>
        <v>149</v>
      </c>
      <c r="R3049">
        <f t="shared" si="282"/>
        <v>37.25</v>
      </c>
      <c r="S3049" s="12">
        <f t="shared" si="284"/>
        <v>42443.989050925928</v>
      </c>
      <c r="T3049" s="12">
        <f t="shared" si="285"/>
        <v>42487.552777777775</v>
      </c>
      <c r="U3049">
        <f t="shared" si="286"/>
        <v>2016</v>
      </c>
      <c r="V3049" s="18">
        <f t="shared" si="287"/>
        <v>43.563726851851861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8315</v>
      </c>
      <c r="P3050" t="s">
        <v>8355</v>
      </c>
      <c r="Q3050">
        <f t="shared" si="283"/>
        <v>166</v>
      </c>
      <c r="R3050">
        <f t="shared" si="282"/>
        <v>177.02</v>
      </c>
      <c r="S3050" s="12">
        <f t="shared" si="284"/>
        <v>41975.901180555549</v>
      </c>
      <c r="T3050" s="12">
        <f t="shared" si="285"/>
        <v>42004.890277777777</v>
      </c>
      <c r="U3050">
        <f t="shared" si="286"/>
        <v>2014</v>
      </c>
      <c r="V3050" s="18">
        <f t="shared" si="287"/>
        <v>28.989097222222224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8315</v>
      </c>
      <c r="P3051" t="s">
        <v>8355</v>
      </c>
      <c r="Q3051">
        <f t="shared" si="283"/>
        <v>107</v>
      </c>
      <c r="R3051">
        <f t="shared" si="282"/>
        <v>74.069999999999993</v>
      </c>
      <c r="S3051" s="12">
        <f t="shared" si="284"/>
        <v>42139.014525462961</v>
      </c>
      <c r="T3051" s="12">
        <f t="shared" si="285"/>
        <v>42169.014525462961</v>
      </c>
      <c r="U3051">
        <f t="shared" si="286"/>
        <v>2015</v>
      </c>
      <c r="V3051" s="18">
        <f t="shared" si="287"/>
        <v>30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8315</v>
      </c>
      <c r="P3052" t="s">
        <v>8355</v>
      </c>
      <c r="Q3052">
        <f t="shared" si="283"/>
        <v>106</v>
      </c>
      <c r="R3052">
        <f t="shared" si="282"/>
        <v>70.67</v>
      </c>
      <c r="S3052" s="12">
        <f t="shared" si="284"/>
        <v>42465.16851851852</v>
      </c>
      <c r="T3052" s="12">
        <f t="shared" si="285"/>
        <v>42495.16851851852</v>
      </c>
      <c r="U3052">
        <f t="shared" si="286"/>
        <v>2016</v>
      </c>
      <c r="V3052" s="18">
        <f t="shared" si="287"/>
        <v>30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8315</v>
      </c>
      <c r="P3053" t="s">
        <v>8355</v>
      </c>
      <c r="Q3053">
        <f t="shared" si="283"/>
        <v>24</v>
      </c>
      <c r="R3053">
        <f t="shared" si="282"/>
        <v>23.63</v>
      </c>
      <c r="S3053" s="12">
        <f t="shared" si="284"/>
        <v>42744.416030092587</v>
      </c>
      <c r="T3053" s="12">
        <f t="shared" si="285"/>
        <v>42774.416030092587</v>
      </c>
      <c r="U3053">
        <f t="shared" si="286"/>
        <v>2017</v>
      </c>
      <c r="V3053" s="18">
        <f t="shared" si="287"/>
        <v>30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8315</v>
      </c>
      <c r="P3054" t="s">
        <v>8355</v>
      </c>
      <c r="Q3054">
        <f t="shared" si="283"/>
        <v>0</v>
      </c>
      <c r="R3054">
        <f t="shared" si="282"/>
        <v>37.5</v>
      </c>
      <c r="S3054" s="12">
        <f t="shared" si="284"/>
        <v>42122.670069444444</v>
      </c>
      <c r="T3054" s="12">
        <f t="shared" si="285"/>
        <v>42152.665972222225</v>
      </c>
      <c r="U3054">
        <f t="shared" si="286"/>
        <v>2015</v>
      </c>
      <c r="V3054" s="18">
        <f t="shared" si="287"/>
        <v>29.995902777777776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8315</v>
      </c>
      <c r="P3055" t="s">
        <v>8355</v>
      </c>
      <c r="Q3055">
        <f t="shared" si="283"/>
        <v>0</v>
      </c>
      <c r="R3055">
        <f t="shared" si="282"/>
        <v>13.33</v>
      </c>
      <c r="S3055" s="12">
        <f t="shared" si="284"/>
        <v>41862.761724537035</v>
      </c>
      <c r="T3055" s="12">
        <f t="shared" si="285"/>
        <v>41914.165972222225</v>
      </c>
      <c r="U3055">
        <f t="shared" si="286"/>
        <v>2014</v>
      </c>
      <c r="V3055" s="18">
        <f t="shared" si="287"/>
        <v>51.40424768518519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8315</v>
      </c>
      <c r="P3056" t="s">
        <v>8355</v>
      </c>
      <c r="Q3056">
        <f t="shared" si="283"/>
        <v>0</v>
      </c>
      <c r="R3056">
        <f t="shared" si="282"/>
        <v>0</v>
      </c>
      <c r="S3056" s="12">
        <f t="shared" si="284"/>
        <v>42027.832800925928</v>
      </c>
      <c r="T3056" s="12">
        <f t="shared" si="285"/>
        <v>42065.044444444444</v>
      </c>
      <c r="U3056">
        <f t="shared" si="286"/>
        <v>2015</v>
      </c>
      <c r="V3056" s="18">
        <f t="shared" si="287"/>
        <v>37.211643518518521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8315</v>
      </c>
      <c r="P3057" t="s">
        <v>8355</v>
      </c>
      <c r="Q3057">
        <f t="shared" si="283"/>
        <v>0</v>
      </c>
      <c r="R3057">
        <f t="shared" si="282"/>
        <v>1</v>
      </c>
      <c r="S3057" s="12">
        <f t="shared" si="284"/>
        <v>41953.95821759259</v>
      </c>
      <c r="T3057" s="12">
        <f t="shared" si="285"/>
        <v>42013.95821759259</v>
      </c>
      <c r="U3057">
        <f t="shared" si="286"/>
        <v>2014</v>
      </c>
      <c r="V3057" s="18">
        <f t="shared" si="287"/>
        <v>60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8315</v>
      </c>
      <c r="P3058" t="s">
        <v>8355</v>
      </c>
      <c r="Q3058">
        <f t="shared" si="283"/>
        <v>0</v>
      </c>
      <c r="R3058">
        <f t="shared" si="282"/>
        <v>0</v>
      </c>
      <c r="S3058" s="12">
        <f t="shared" si="284"/>
        <v>41851.636388888888</v>
      </c>
      <c r="T3058" s="12">
        <f t="shared" si="285"/>
        <v>41911.636388888888</v>
      </c>
      <c r="U3058">
        <f t="shared" si="286"/>
        <v>2014</v>
      </c>
      <c r="V3058" s="18">
        <f t="shared" si="287"/>
        <v>60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8315</v>
      </c>
      <c r="P3059" t="s">
        <v>8355</v>
      </c>
      <c r="Q3059">
        <f t="shared" si="283"/>
        <v>0</v>
      </c>
      <c r="R3059">
        <f t="shared" si="282"/>
        <v>0</v>
      </c>
      <c r="S3059" s="12">
        <f t="shared" si="284"/>
        <v>42433.650590277779</v>
      </c>
      <c r="T3059" s="12">
        <f t="shared" si="285"/>
        <v>42463.608923611115</v>
      </c>
      <c r="U3059">
        <f t="shared" si="286"/>
        <v>2016</v>
      </c>
      <c r="V3059" s="18">
        <f t="shared" si="287"/>
        <v>29.958333333333332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8315</v>
      </c>
      <c r="P3060" t="s">
        <v>8355</v>
      </c>
      <c r="Q3060">
        <f t="shared" si="283"/>
        <v>0</v>
      </c>
      <c r="R3060">
        <f t="shared" si="282"/>
        <v>1</v>
      </c>
      <c r="S3060" s="12">
        <f t="shared" si="284"/>
        <v>42460.374305555553</v>
      </c>
      <c r="T3060" s="12">
        <f t="shared" si="285"/>
        <v>42510.374305555553</v>
      </c>
      <c r="U3060">
        <f t="shared" si="286"/>
        <v>2016</v>
      </c>
      <c r="V3060" s="18">
        <f t="shared" si="287"/>
        <v>50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8315</v>
      </c>
      <c r="P3061" t="s">
        <v>8355</v>
      </c>
      <c r="Q3061">
        <f t="shared" si="283"/>
        <v>3</v>
      </c>
      <c r="R3061">
        <f t="shared" si="282"/>
        <v>41</v>
      </c>
      <c r="S3061" s="12">
        <f t="shared" si="284"/>
        <v>41829.935717592591</v>
      </c>
      <c r="T3061" s="12">
        <f t="shared" si="285"/>
        <v>41859.935717592591</v>
      </c>
      <c r="U3061">
        <f t="shared" si="286"/>
        <v>2014</v>
      </c>
      <c r="V3061" s="18">
        <f t="shared" si="287"/>
        <v>30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8315</v>
      </c>
      <c r="P3062" t="s">
        <v>8355</v>
      </c>
      <c r="Q3062">
        <f t="shared" si="283"/>
        <v>0</v>
      </c>
      <c r="R3062">
        <f t="shared" si="282"/>
        <v>55.83</v>
      </c>
      <c r="S3062" s="12">
        <f t="shared" si="284"/>
        <v>42245.274699074071</v>
      </c>
      <c r="T3062" s="12">
        <f t="shared" si="285"/>
        <v>42275.274699074071</v>
      </c>
      <c r="U3062">
        <f t="shared" si="286"/>
        <v>2015</v>
      </c>
      <c r="V3062" s="18">
        <f t="shared" si="287"/>
        <v>30</v>
      </c>
    </row>
    <row r="3063" spans="1:22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8315</v>
      </c>
      <c r="P3063" t="s">
        <v>8355</v>
      </c>
      <c r="Q3063">
        <f t="shared" si="283"/>
        <v>0</v>
      </c>
      <c r="R3063">
        <f t="shared" si="282"/>
        <v>0</v>
      </c>
      <c r="S3063" s="12">
        <f t="shared" si="284"/>
        <v>41834.784120370372</v>
      </c>
      <c r="T3063" s="12">
        <f t="shared" si="285"/>
        <v>41864.784120370372</v>
      </c>
      <c r="U3063">
        <f t="shared" si="286"/>
        <v>2014</v>
      </c>
      <c r="V3063" s="18">
        <f t="shared" si="287"/>
        <v>30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8315</v>
      </c>
      <c r="P3064" t="s">
        <v>8355</v>
      </c>
      <c r="Q3064">
        <f t="shared" si="283"/>
        <v>67</v>
      </c>
      <c r="R3064">
        <f t="shared" si="282"/>
        <v>99.76</v>
      </c>
      <c r="S3064" s="12">
        <f t="shared" si="284"/>
        <v>42248.535787037035</v>
      </c>
      <c r="T3064" s="12">
        <f t="shared" si="285"/>
        <v>42277.75</v>
      </c>
      <c r="U3064">
        <f t="shared" si="286"/>
        <v>2015</v>
      </c>
      <c r="V3064" s="18">
        <f t="shared" si="287"/>
        <v>29.214212962962964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8315</v>
      </c>
      <c r="P3065" t="s">
        <v>8355</v>
      </c>
      <c r="Q3065">
        <f t="shared" si="283"/>
        <v>20</v>
      </c>
      <c r="R3065">
        <f t="shared" si="282"/>
        <v>25.52</v>
      </c>
      <c r="S3065" s="12">
        <f t="shared" si="284"/>
        <v>42630.922893518517</v>
      </c>
      <c r="T3065" s="12">
        <f t="shared" si="285"/>
        <v>42665.922893518517</v>
      </c>
      <c r="U3065">
        <f t="shared" si="286"/>
        <v>2016</v>
      </c>
      <c r="V3065" s="18">
        <f t="shared" si="287"/>
        <v>35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8315</v>
      </c>
      <c r="P3066" t="s">
        <v>8355</v>
      </c>
      <c r="Q3066">
        <f t="shared" si="283"/>
        <v>11</v>
      </c>
      <c r="R3066">
        <f t="shared" si="282"/>
        <v>117.65</v>
      </c>
      <c r="S3066" s="12">
        <f t="shared" si="284"/>
        <v>42299.130162037036</v>
      </c>
      <c r="T3066" s="12">
        <f t="shared" si="285"/>
        <v>42330.290972222225</v>
      </c>
      <c r="U3066">
        <f t="shared" si="286"/>
        <v>2015</v>
      </c>
      <c r="V3066" s="18">
        <f t="shared" si="287"/>
        <v>31.160810185185184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8315</v>
      </c>
      <c r="P3067" t="s">
        <v>8355</v>
      </c>
      <c r="Q3067">
        <f t="shared" si="283"/>
        <v>0</v>
      </c>
      <c r="R3067">
        <f t="shared" si="282"/>
        <v>5</v>
      </c>
      <c r="S3067" s="12">
        <f t="shared" si="284"/>
        <v>41825.055231481485</v>
      </c>
      <c r="T3067" s="12">
        <f t="shared" si="285"/>
        <v>41850.055231481485</v>
      </c>
      <c r="U3067">
        <f t="shared" si="286"/>
        <v>2014</v>
      </c>
      <c r="V3067" s="18">
        <f t="shared" si="287"/>
        <v>25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8315</v>
      </c>
      <c r="P3068" t="s">
        <v>8355</v>
      </c>
      <c r="Q3068">
        <f t="shared" si="283"/>
        <v>12</v>
      </c>
      <c r="R3068">
        <f t="shared" si="282"/>
        <v>2796.67</v>
      </c>
      <c r="S3068" s="12">
        <f t="shared" si="284"/>
        <v>42531.228437500002</v>
      </c>
      <c r="T3068" s="12">
        <f t="shared" si="285"/>
        <v>42561.228437500002</v>
      </c>
      <c r="U3068">
        <f t="shared" si="286"/>
        <v>2016</v>
      </c>
      <c r="V3068" s="18">
        <f t="shared" si="287"/>
        <v>30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8315</v>
      </c>
      <c r="P3069" t="s">
        <v>8355</v>
      </c>
      <c r="Q3069">
        <f t="shared" si="283"/>
        <v>3</v>
      </c>
      <c r="R3069">
        <f t="shared" si="282"/>
        <v>200</v>
      </c>
      <c r="S3069" s="12">
        <f t="shared" si="284"/>
        <v>42226.938414351855</v>
      </c>
      <c r="T3069" s="12">
        <f t="shared" si="285"/>
        <v>42256.938414351855</v>
      </c>
      <c r="U3069">
        <f t="shared" si="286"/>
        <v>2015</v>
      </c>
      <c r="V3069" s="18">
        <f t="shared" si="287"/>
        <v>30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8315</v>
      </c>
      <c r="P3070" t="s">
        <v>8355</v>
      </c>
      <c r="Q3070">
        <f t="shared" si="283"/>
        <v>0</v>
      </c>
      <c r="R3070">
        <f t="shared" si="282"/>
        <v>87.5</v>
      </c>
      <c r="S3070" s="12">
        <f t="shared" si="284"/>
        <v>42263.691574074073</v>
      </c>
      <c r="T3070" s="12">
        <f t="shared" si="285"/>
        <v>42293.691574074073</v>
      </c>
      <c r="U3070">
        <f t="shared" si="286"/>
        <v>2015</v>
      </c>
      <c r="V3070" s="18">
        <f t="shared" si="287"/>
        <v>30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8315</v>
      </c>
      <c r="P3071" t="s">
        <v>8355</v>
      </c>
      <c r="Q3071">
        <f t="shared" si="283"/>
        <v>14</v>
      </c>
      <c r="R3071">
        <f t="shared" si="282"/>
        <v>20.14</v>
      </c>
      <c r="S3071" s="12">
        <f t="shared" si="284"/>
        <v>41957.833726851852</v>
      </c>
      <c r="T3071" s="12">
        <f t="shared" si="285"/>
        <v>41987.833726851852</v>
      </c>
      <c r="U3071">
        <f t="shared" si="286"/>
        <v>2014</v>
      </c>
      <c r="V3071" s="18">
        <f t="shared" si="287"/>
        <v>30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8315</v>
      </c>
      <c r="P3072" t="s">
        <v>8355</v>
      </c>
      <c r="Q3072">
        <f t="shared" si="283"/>
        <v>3</v>
      </c>
      <c r="R3072">
        <f t="shared" si="282"/>
        <v>20.88</v>
      </c>
      <c r="S3072" s="12">
        <f t="shared" si="284"/>
        <v>42690.733437499999</v>
      </c>
      <c r="T3072" s="12">
        <f t="shared" si="285"/>
        <v>42711.733437499999</v>
      </c>
      <c r="U3072">
        <f t="shared" si="286"/>
        <v>2016</v>
      </c>
      <c r="V3072" s="18">
        <f t="shared" si="287"/>
        <v>21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8315</v>
      </c>
      <c r="P3073" t="s">
        <v>8355</v>
      </c>
      <c r="Q3073">
        <f t="shared" si="283"/>
        <v>60</v>
      </c>
      <c r="R3073">
        <f t="shared" si="282"/>
        <v>61.31</v>
      </c>
      <c r="S3073" s="12">
        <f t="shared" si="284"/>
        <v>42097.732418981483</v>
      </c>
      <c r="T3073" s="12">
        <f t="shared" si="285"/>
        <v>42115.249305555553</v>
      </c>
      <c r="U3073">
        <f t="shared" si="286"/>
        <v>2015</v>
      </c>
      <c r="V3073" s="18">
        <f t="shared" si="287"/>
        <v>17.516886574074075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8315</v>
      </c>
      <c r="P3074" t="s">
        <v>8355</v>
      </c>
      <c r="Q3074">
        <f t="shared" si="283"/>
        <v>0</v>
      </c>
      <c r="R3074">
        <f t="shared" ref="R3074:R3137" si="288">IFERROR(ROUND(E3074/L3074,2),0)</f>
        <v>1</v>
      </c>
      <c r="S3074" s="12">
        <f t="shared" si="284"/>
        <v>42658.690532407403</v>
      </c>
      <c r="T3074" s="12">
        <f t="shared" si="285"/>
        <v>42673.073611111111</v>
      </c>
      <c r="U3074">
        <f t="shared" si="286"/>
        <v>2016</v>
      </c>
      <c r="V3074" s="18">
        <f t="shared" si="287"/>
        <v>14.383078703703704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8315</v>
      </c>
      <c r="P3075" t="s">
        <v>8355</v>
      </c>
      <c r="Q3075">
        <f t="shared" ref="Q3075:Q3138" si="289">ROUND(E3075/D3075*100,0)</f>
        <v>0</v>
      </c>
      <c r="R3075">
        <f t="shared" si="288"/>
        <v>92.14</v>
      </c>
      <c r="S3075" s="12">
        <f t="shared" ref="S3075:S3138" si="290">(((J3075/60)/60)/24)+DATE(1970,1,1)</f>
        <v>42111.684027777781</v>
      </c>
      <c r="T3075" s="12">
        <f t="shared" ref="T3075:T3138" si="291">(((I3075/60)/60)/24)+DATE(1970,1,1)</f>
        <v>42169.804861111115</v>
      </c>
      <c r="U3075">
        <f t="shared" ref="U3075:U3138" si="292">YEAR(S3075)</f>
        <v>2015</v>
      </c>
      <c r="V3075" s="18">
        <f t="shared" ref="V3075:V3138" si="293">(I3075-J3075)/60/60/24</f>
        <v>58.120833333333337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8315</v>
      </c>
      <c r="P3076" t="s">
        <v>8355</v>
      </c>
      <c r="Q3076">
        <f t="shared" si="289"/>
        <v>0</v>
      </c>
      <c r="R3076">
        <f t="shared" si="288"/>
        <v>7.33</v>
      </c>
      <c r="S3076" s="12">
        <f t="shared" si="290"/>
        <v>42409.571284722217</v>
      </c>
      <c r="T3076" s="12">
        <f t="shared" si="291"/>
        <v>42439.571284722217</v>
      </c>
      <c r="U3076">
        <f t="shared" si="292"/>
        <v>2016</v>
      </c>
      <c r="V3076" s="18">
        <f t="shared" si="293"/>
        <v>30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8315</v>
      </c>
      <c r="P3077" t="s">
        <v>8355</v>
      </c>
      <c r="Q3077">
        <f t="shared" si="289"/>
        <v>9</v>
      </c>
      <c r="R3077">
        <f t="shared" si="288"/>
        <v>64.8</v>
      </c>
      <c r="S3077" s="12">
        <f t="shared" si="290"/>
        <v>42551.102314814809</v>
      </c>
      <c r="T3077" s="12">
        <f t="shared" si="291"/>
        <v>42601.102314814809</v>
      </c>
      <c r="U3077">
        <f t="shared" si="292"/>
        <v>2016</v>
      </c>
      <c r="V3077" s="18">
        <f t="shared" si="293"/>
        <v>50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8315</v>
      </c>
      <c r="P3078" t="s">
        <v>8355</v>
      </c>
      <c r="Q3078">
        <f t="shared" si="289"/>
        <v>15</v>
      </c>
      <c r="R3078">
        <f t="shared" si="288"/>
        <v>30.12</v>
      </c>
      <c r="S3078" s="12">
        <f t="shared" si="290"/>
        <v>42226.651886574073</v>
      </c>
      <c r="T3078" s="12">
        <f t="shared" si="291"/>
        <v>42286.651886574073</v>
      </c>
      <c r="U3078">
        <f t="shared" si="292"/>
        <v>2015</v>
      </c>
      <c r="V3078" s="18">
        <f t="shared" si="293"/>
        <v>60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8315</v>
      </c>
      <c r="P3079" t="s">
        <v>8355</v>
      </c>
      <c r="Q3079">
        <f t="shared" si="289"/>
        <v>0</v>
      </c>
      <c r="R3079">
        <f t="shared" si="288"/>
        <v>52.5</v>
      </c>
      <c r="S3079" s="12">
        <f t="shared" si="290"/>
        <v>42766.956921296296</v>
      </c>
      <c r="T3079" s="12">
        <f t="shared" si="291"/>
        <v>42796.956921296296</v>
      </c>
      <c r="U3079">
        <f t="shared" si="292"/>
        <v>2017</v>
      </c>
      <c r="V3079" s="18">
        <f t="shared" si="293"/>
        <v>30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8315</v>
      </c>
      <c r="P3080" t="s">
        <v>8355</v>
      </c>
      <c r="Q3080">
        <f t="shared" si="289"/>
        <v>0</v>
      </c>
      <c r="R3080">
        <f t="shared" si="288"/>
        <v>23.67</v>
      </c>
      <c r="S3080" s="12">
        <f t="shared" si="290"/>
        <v>42031.138831018514</v>
      </c>
      <c r="T3080" s="12">
        <f t="shared" si="291"/>
        <v>42061.138831018514</v>
      </c>
      <c r="U3080">
        <f t="shared" si="292"/>
        <v>2015</v>
      </c>
      <c r="V3080" s="18">
        <f t="shared" si="293"/>
        <v>30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8315</v>
      </c>
      <c r="P3081" t="s">
        <v>8355</v>
      </c>
      <c r="Q3081">
        <f t="shared" si="289"/>
        <v>1</v>
      </c>
      <c r="R3081">
        <f t="shared" si="288"/>
        <v>415.78</v>
      </c>
      <c r="S3081" s="12">
        <f t="shared" si="290"/>
        <v>42055.713368055556</v>
      </c>
      <c r="T3081" s="12">
        <f t="shared" si="291"/>
        <v>42085.671701388885</v>
      </c>
      <c r="U3081">
        <f t="shared" si="292"/>
        <v>2015</v>
      </c>
      <c r="V3081" s="18">
        <f t="shared" si="293"/>
        <v>29.958333333333332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8315</v>
      </c>
      <c r="P3082" t="s">
        <v>8355</v>
      </c>
      <c r="Q3082">
        <f t="shared" si="289"/>
        <v>0</v>
      </c>
      <c r="R3082">
        <f t="shared" si="288"/>
        <v>53.71</v>
      </c>
      <c r="S3082" s="12">
        <f t="shared" si="290"/>
        <v>41940.028287037036</v>
      </c>
      <c r="T3082" s="12">
        <f t="shared" si="291"/>
        <v>42000.0699537037</v>
      </c>
      <c r="U3082">
        <f t="shared" si="292"/>
        <v>2014</v>
      </c>
      <c r="V3082" s="18">
        <f t="shared" si="293"/>
        <v>60.041666666666664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8315</v>
      </c>
      <c r="P3083" t="s">
        <v>8355</v>
      </c>
      <c r="Q3083">
        <f t="shared" si="289"/>
        <v>0</v>
      </c>
      <c r="R3083">
        <f t="shared" si="288"/>
        <v>420.6</v>
      </c>
      <c r="S3083" s="12">
        <f t="shared" si="290"/>
        <v>42237.181608796294</v>
      </c>
      <c r="T3083" s="12">
        <f t="shared" si="291"/>
        <v>42267.181608796294</v>
      </c>
      <c r="U3083">
        <f t="shared" si="292"/>
        <v>2015</v>
      </c>
      <c r="V3083" s="18">
        <f t="shared" si="293"/>
        <v>30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8315</v>
      </c>
      <c r="P3084" t="s">
        <v>8355</v>
      </c>
      <c r="Q3084">
        <f t="shared" si="289"/>
        <v>0</v>
      </c>
      <c r="R3084">
        <f t="shared" si="288"/>
        <v>0</v>
      </c>
      <c r="S3084" s="12">
        <f t="shared" si="290"/>
        <v>42293.922986111109</v>
      </c>
      <c r="T3084" s="12">
        <f t="shared" si="291"/>
        <v>42323.96465277778</v>
      </c>
      <c r="U3084">
        <f t="shared" si="292"/>
        <v>2015</v>
      </c>
      <c r="V3084" s="18">
        <f t="shared" si="293"/>
        <v>30.041666666666668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8315</v>
      </c>
      <c r="P3085" t="s">
        <v>8355</v>
      </c>
      <c r="Q3085">
        <f t="shared" si="289"/>
        <v>0</v>
      </c>
      <c r="R3085">
        <f t="shared" si="288"/>
        <v>18.670000000000002</v>
      </c>
      <c r="S3085" s="12">
        <f t="shared" si="290"/>
        <v>41853.563402777778</v>
      </c>
      <c r="T3085" s="12">
        <f t="shared" si="291"/>
        <v>41883.208333333336</v>
      </c>
      <c r="U3085">
        <f t="shared" si="292"/>
        <v>2014</v>
      </c>
      <c r="V3085" s="18">
        <f t="shared" si="293"/>
        <v>29.64493055555555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8315</v>
      </c>
      <c r="P3086" t="s">
        <v>8355</v>
      </c>
      <c r="Q3086">
        <f t="shared" si="289"/>
        <v>12</v>
      </c>
      <c r="R3086">
        <f t="shared" si="288"/>
        <v>78.33</v>
      </c>
      <c r="S3086" s="12">
        <f t="shared" si="290"/>
        <v>42100.723738425921</v>
      </c>
      <c r="T3086" s="12">
        <f t="shared" si="291"/>
        <v>42129.783333333333</v>
      </c>
      <c r="U3086">
        <f t="shared" si="292"/>
        <v>2015</v>
      </c>
      <c r="V3086" s="18">
        <f t="shared" si="293"/>
        <v>29.059594907407405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8315</v>
      </c>
      <c r="P3087" t="s">
        <v>8355</v>
      </c>
      <c r="Q3087">
        <f t="shared" si="289"/>
        <v>2</v>
      </c>
      <c r="R3087">
        <f t="shared" si="288"/>
        <v>67.78</v>
      </c>
      <c r="S3087" s="12">
        <f t="shared" si="290"/>
        <v>42246.883784722217</v>
      </c>
      <c r="T3087" s="12">
        <f t="shared" si="291"/>
        <v>42276.883784722217</v>
      </c>
      <c r="U3087">
        <f t="shared" si="292"/>
        <v>2015</v>
      </c>
      <c r="V3087" s="18">
        <f t="shared" si="293"/>
        <v>30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8315</v>
      </c>
      <c r="P3088" t="s">
        <v>8355</v>
      </c>
      <c r="Q3088">
        <f t="shared" si="289"/>
        <v>0</v>
      </c>
      <c r="R3088">
        <f t="shared" si="288"/>
        <v>16.670000000000002</v>
      </c>
      <c r="S3088" s="12">
        <f t="shared" si="290"/>
        <v>42173.67082175926</v>
      </c>
      <c r="T3088" s="12">
        <f t="shared" si="291"/>
        <v>42233.67082175926</v>
      </c>
      <c r="U3088">
        <f t="shared" si="292"/>
        <v>2015</v>
      </c>
      <c r="V3088" s="18">
        <f t="shared" si="293"/>
        <v>60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8315</v>
      </c>
      <c r="P3089" t="s">
        <v>8355</v>
      </c>
      <c r="Q3089">
        <f t="shared" si="289"/>
        <v>1</v>
      </c>
      <c r="R3089">
        <f t="shared" si="288"/>
        <v>62.5</v>
      </c>
      <c r="S3089" s="12">
        <f t="shared" si="290"/>
        <v>42665.150347222225</v>
      </c>
      <c r="T3089" s="12">
        <f t="shared" si="291"/>
        <v>42725.192013888889</v>
      </c>
      <c r="U3089">
        <f t="shared" si="292"/>
        <v>2016</v>
      </c>
      <c r="V3089" s="18">
        <f t="shared" si="293"/>
        <v>60.041666666666664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8315</v>
      </c>
      <c r="P3090" t="s">
        <v>8355</v>
      </c>
      <c r="Q3090">
        <f t="shared" si="289"/>
        <v>0</v>
      </c>
      <c r="R3090">
        <f t="shared" si="288"/>
        <v>42</v>
      </c>
      <c r="S3090" s="12">
        <f t="shared" si="290"/>
        <v>41981.57230324074</v>
      </c>
      <c r="T3090" s="12">
        <f t="shared" si="291"/>
        <v>42012.570138888885</v>
      </c>
      <c r="U3090">
        <f t="shared" si="292"/>
        <v>2014</v>
      </c>
      <c r="V3090" s="18">
        <f t="shared" si="293"/>
        <v>30.997835648148143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8315</v>
      </c>
      <c r="P3091" t="s">
        <v>8355</v>
      </c>
      <c r="Q3091">
        <f t="shared" si="289"/>
        <v>23</v>
      </c>
      <c r="R3091">
        <f t="shared" si="288"/>
        <v>130.09</v>
      </c>
      <c r="S3091" s="12">
        <f t="shared" si="290"/>
        <v>42528.542627314819</v>
      </c>
      <c r="T3091" s="12">
        <f t="shared" si="291"/>
        <v>42560.082638888889</v>
      </c>
      <c r="U3091">
        <f t="shared" si="292"/>
        <v>2016</v>
      </c>
      <c r="V3091" s="18">
        <f t="shared" si="293"/>
        <v>31.540011574074075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8315</v>
      </c>
      <c r="P3092" t="s">
        <v>8355</v>
      </c>
      <c r="Q3092">
        <f t="shared" si="289"/>
        <v>5</v>
      </c>
      <c r="R3092">
        <f t="shared" si="288"/>
        <v>1270.22</v>
      </c>
      <c r="S3092" s="12">
        <f t="shared" si="290"/>
        <v>42065.818807870368</v>
      </c>
      <c r="T3092" s="12">
        <f t="shared" si="291"/>
        <v>42125.777141203704</v>
      </c>
      <c r="U3092">
        <f t="shared" si="292"/>
        <v>2015</v>
      </c>
      <c r="V3092" s="18">
        <f t="shared" si="293"/>
        <v>59.958333333333336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8315</v>
      </c>
      <c r="P3093" t="s">
        <v>8355</v>
      </c>
      <c r="Q3093">
        <f t="shared" si="289"/>
        <v>16</v>
      </c>
      <c r="R3093">
        <f t="shared" si="288"/>
        <v>88.44</v>
      </c>
      <c r="S3093" s="12">
        <f t="shared" si="290"/>
        <v>42566.948414351849</v>
      </c>
      <c r="T3093" s="12">
        <f t="shared" si="291"/>
        <v>42596.948414351849</v>
      </c>
      <c r="U3093">
        <f t="shared" si="292"/>
        <v>2016</v>
      </c>
      <c r="V3093" s="18">
        <f t="shared" si="293"/>
        <v>30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8315</v>
      </c>
      <c r="P3094" t="s">
        <v>8355</v>
      </c>
      <c r="Q3094">
        <f t="shared" si="289"/>
        <v>1</v>
      </c>
      <c r="R3094">
        <f t="shared" si="288"/>
        <v>56.34</v>
      </c>
      <c r="S3094" s="12">
        <f t="shared" si="290"/>
        <v>42255.619351851856</v>
      </c>
      <c r="T3094" s="12">
        <f t="shared" si="291"/>
        <v>42292.916666666672</v>
      </c>
      <c r="U3094">
        <f t="shared" si="292"/>
        <v>2015</v>
      </c>
      <c r="V3094" s="18">
        <f t="shared" si="293"/>
        <v>37.297314814814811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8315</v>
      </c>
      <c r="P3095" t="s">
        <v>8355</v>
      </c>
      <c r="Q3095">
        <f t="shared" si="289"/>
        <v>23</v>
      </c>
      <c r="R3095">
        <f t="shared" si="288"/>
        <v>53.53</v>
      </c>
      <c r="S3095" s="12">
        <f t="shared" si="290"/>
        <v>41760.909039351849</v>
      </c>
      <c r="T3095" s="12">
        <f t="shared" si="291"/>
        <v>41791.165972222225</v>
      </c>
      <c r="U3095">
        <f t="shared" si="292"/>
        <v>2014</v>
      </c>
      <c r="V3095" s="18">
        <f t="shared" si="293"/>
        <v>30.256932870370367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8315</v>
      </c>
      <c r="P3096" t="s">
        <v>8355</v>
      </c>
      <c r="Q3096">
        <f t="shared" si="289"/>
        <v>0</v>
      </c>
      <c r="R3096">
        <f t="shared" si="288"/>
        <v>25</v>
      </c>
      <c r="S3096" s="12">
        <f t="shared" si="290"/>
        <v>42207.795787037037</v>
      </c>
      <c r="T3096" s="12">
        <f t="shared" si="291"/>
        <v>42267.795787037037</v>
      </c>
      <c r="U3096">
        <f t="shared" si="292"/>
        <v>2015</v>
      </c>
      <c r="V3096" s="18">
        <f t="shared" si="293"/>
        <v>60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8315</v>
      </c>
      <c r="P3097" t="s">
        <v>8355</v>
      </c>
      <c r="Q3097">
        <f t="shared" si="289"/>
        <v>0</v>
      </c>
      <c r="R3097">
        <f t="shared" si="288"/>
        <v>50</v>
      </c>
      <c r="S3097" s="12">
        <f t="shared" si="290"/>
        <v>42523.025231481486</v>
      </c>
      <c r="T3097" s="12">
        <f t="shared" si="291"/>
        <v>42583.025231481486</v>
      </c>
      <c r="U3097">
        <f t="shared" si="292"/>
        <v>2016</v>
      </c>
      <c r="V3097" s="18">
        <f t="shared" si="293"/>
        <v>60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8315</v>
      </c>
      <c r="P3098" t="s">
        <v>8355</v>
      </c>
      <c r="Q3098">
        <f t="shared" si="289"/>
        <v>4</v>
      </c>
      <c r="R3098">
        <f t="shared" si="288"/>
        <v>56.79</v>
      </c>
      <c r="S3098" s="12">
        <f t="shared" si="290"/>
        <v>42114.825532407413</v>
      </c>
      <c r="T3098" s="12">
        <f t="shared" si="291"/>
        <v>42144.825532407413</v>
      </c>
      <c r="U3098">
        <f t="shared" si="292"/>
        <v>2015</v>
      </c>
      <c r="V3098" s="18">
        <f t="shared" si="293"/>
        <v>30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8315</v>
      </c>
      <c r="P3099" t="s">
        <v>8355</v>
      </c>
      <c r="Q3099">
        <f t="shared" si="289"/>
        <v>17</v>
      </c>
      <c r="R3099">
        <f t="shared" si="288"/>
        <v>40.83</v>
      </c>
      <c r="S3099" s="12">
        <f t="shared" si="290"/>
        <v>42629.503483796296</v>
      </c>
      <c r="T3099" s="12">
        <f t="shared" si="291"/>
        <v>42650.583333333328</v>
      </c>
      <c r="U3099">
        <f t="shared" si="292"/>
        <v>2016</v>
      </c>
      <c r="V3099" s="18">
        <f t="shared" si="293"/>
        <v>21.079849537037038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8315</v>
      </c>
      <c r="P3100" t="s">
        <v>8355</v>
      </c>
      <c r="Q3100">
        <f t="shared" si="289"/>
        <v>4</v>
      </c>
      <c r="R3100">
        <f t="shared" si="288"/>
        <v>65.11</v>
      </c>
      <c r="S3100" s="12">
        <f t="shared" si="290"/>
        <v>42359.792233796295</v>
      </c>
      <c r="T3100" s="12">
        <f t="shared" si="291"/>
        <v>42408.01180555555</v>
      </c>
      <c r="U3100">
        <f t="shared" si="292"/>
        <v>2015</v>
      </c>
      <c r="V3100" s="18">
        <f t="shared" si="293"/>
        <v>48.21957175925926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8315</v>
      </c>
      <c r="P3101" t="s">
        <v>8355</v>
      </c>
      <c r="Q3101">
        <f t="shared" si="289"/>
        <v>14</v>
      </c>
      <c r="R3101">
        <f t="shared" si="288"/>
        <v>55.6</v>
      </c>
      <c r="S3101" s="12">
        <f t="shared" si="290"/>
        <v>42382.189710648148</v>
      </c>
      <c r="T3101" s="12">
        <f t="shared" si="291"/>
        <v>42412.189710648148</v>
      </c>
      <c r="U3101">
        <f t="shared" si="292"/>
        <v>2016</v>
      </c>
      <c r="V3101" s="18">
        <f t="shared" si="293"/>
        <v>30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8315</v>
      </c>
      <c r="P3102" t="s">
        <v>8355</v>
      </c>
      <c r="Q3102">
        <f t="shared" si="289"/>
        <v>15</v>
      </c>
      <c r="R3102">
        <f t="shared" si="288"/>
        <v>140.54</v>
      </c>
      <c r="S3102" s="12">
        <f t="shared" si="290"/>
        <v>41902.622395833336</v>
      </c>
      <c r="T3102" s="12">
        <f t="shared" si="291"/>
        <v>41932.622395833336</v>
      </c>
      <c r="U3102">
        <f t="shared" si="292"/>
        <v>2014</v>
      </c>
      <c r="V3102" s="18">
        <f t="shared" si="293"/>
        <v>30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8315</v>
      </c>
      <c r="P3103" t="s">
        <v>8355</v>
      </c>
      <c r="Q3103">
        <f t="shared" si="289"/>
        <v>12</v>
      </c>
      <c r="R3103">
        <f t="shared" si="288"/>
        <v>25</v>
      </c>
      <c r="S3103" s="12">
        <f t="shared" si="290"/>
        <v>42171.383530092593</v>
      </c>
      <c r="T3103" s="12">
        <f t="shared" si="291"/>
        <v>42201.330555555556</v>
      </c>
      <c r="U3103">
        <f t="shared" si="292"/>
        <v>2015</v>
      </c>
      <c r="V3103" s="18">
        <f t="shared" si="293"/>
        <v>29.947025462962966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8315</v>
      </c>
      <c r="P3104" t="s">
        <v>8355</v>
      </c>
      <c r="Q3104">
        <f t="shared" si="289"/>
        <v>39</v>
      </c>
      <c r="R3104">
        <f t="shared" si="288"/>
        <v>69.53</v>
      </c>
      <c r="S3104" s="12">
        <f t="shared" si="290"/>
        <v>42555.340486111112</v>
      </c>
      <c r="T3104" s="12">
        <f t="shared" si="291"/>
        <v>42605.340486111112</v>
      </c>
      <c r="U3104">
        <f t="shared" si="292"/>
        <v>2016</v>
      </c>
      <c r="V3104" s="18">
        <f t="shared" si="293"/>
        <v>50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8315</v>
      </c>
      <c r="P3105" t="s">
        <v>8355</v>
      </c>
      <c r="Q3105">
        <f t="shared" si="289"/>
        <v>0</v>
      </c>
      <c r="R3105">
        <f t="shared" si="288"/>
        <v>5.5</v>
      </c>
      <c r="S3105" s="12">
        <f t="shared" si="290"/>
        <v>42107.156319444446</v>
      </c>
      <c r="T3105" s="12">
        <f t="shared" si="291"/>
        <v>42167.156319444446</v>
      </c>
      <c r="U3105">
        <f t="shared" si="292"/>
        <v>2015</v>
      </c>
      <c r="V3105" s="18">
        <f t="shared" si="293"/>
        <v>60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8315</v>
      </c>
      <c r="P3106" t="s">
        <v>8355</v>
      </c>
      <c r="Q3106">
        <f t="shared" si="289"/>
        <v>30</v>
      </c>
      <c r="R3106">
        <f t="shared" si="288"/>
        <v>237</v>
      </c>
      <c r="S3106" s="12">
        <f t="shared" si="290"/>
        <v>42006.908692129626</v>
      </c>
      <c r="T3106" s="12">
        <f t="shared" si="291"/>
        <v>42038.083333333328</v>
      </c>
      <c r="U3106">
        <f t="shared" si="292"/>
        <v>2015</v>
      </c>
      <c r="V3106" s="18">
        <f t="shared" si="293"/>
        <v>31.1746412037037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8315</v>
      </c>
      <c r="P3107" t="s">
        <v>8355</v>
      </c>
      <c r="Q3107">
        <f t="shared" si="289"/>
        <v>42</v>
      </c>
      <c r="R3107">
        <f t="shared" si="288"/>
        <v>79.87</v>
      </c>
      <c r="S3107" s="12">
        <f t="shared" si="290"/>
        <v>41876.718935185185</v>
      </c>
      <c r="T3107" s="12">
        <f t="shared" si="291"/>
        <v>41931.208333333336</v>
      </c>
      <c r="U3107">
        <f t="shared" si="292"/>
        <v>2014</v>
      </c>
      <c r="V3107" s="18">
        <f t="shared" si="293"/>
        <v>54.489398148148155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8315</v>
      </c>
      <c r="P3108" t="s">
        <v>8355</v>
      </c>
      <c r="Q3108">
        <f t="shared" si="289"/>
        <v>4</v>
      </c>
      <c r="R3108">
        <f t="shared" si="288"/>
        <v>10.25</v>
      </c>
      <c r="S3108" s="12">
        <f t="shared" si="290"/>
        <v>42241.429120370376</v>
      </c>
      <c r="T3108" s="12">
        <f t="shared" si="291"/>
        <v>42263.916666666672</v>
      </c>
      <c r="U3108">
        <f t="shared" si="292"/>
        <v>2015</v>
      </c>
      <c r="V3108" s="18">
        <f t="shared" si="293"/>
        <v>22.487546296296298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8315</v>
      </c>
      <c r="P3109" t="s">
        <v>8355</v>
      </c>
      <c r="Q3109">
        <f t="shared" si="289"/>
        <v>20</v>
      </c>
      <c r="R3109">
        <f t="shared" si="288"/>
        <v>272.58999999999997</v>
      </c>
      <c r="S3109" s="12">
        <f t="shared" si="290"/>
        <v>42128.814247685179</v>
      </c>
      <c r="T3109" s="12">
        <f t="shared" si="291"/>
        <v>42135.814247685179</v>
      </c>
      <c r="U3109">
        <f t="shared" si="292"/>
        <v>2015</v>
      </c>
      <c r="V3109" s="18">
        <f t="shared" si="293"/>
        <v>7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8315</v>
      </c>
      <c r="P3110" t="s">
        <v>8355</v>
      </c>
      <c r="Q3110">
        <f t="shared" si="289"/>
        <v>0</v>
      </c>
      <c r="R3110">
        <f t="shared" si="288"/>
        <v>13</v>
      </c>
      <c r="S3110" s="12">
        <f t="shared" si="290"/>
        <v>42062.680486111116</v>
      </c>
      <c r="T3110" s="12">
        <f t="shared" si="291"/>
        <v>42122.638819444444</v>
      </c>
      <c r="U3110">
        <f t="shared" si="292"/>
        <v>2015</v>
      </c>
      <c r="V3110" s="18">
        <f t="shared" si="293"/>
        <v>59.958333333333336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8315</v>
      </c>
      <c r="P3111" t="s">
        <v>8355</v>
      </c>
      <c r="Q3111">
        <f t="shared" si="289"/>
        <v>25</v>
      </c>
      <c r="R3111">
        <f t="shared" si="288"/>
        <v>58.18</v>
      </c>
      <c r="S3111" s="12">
        <f t="shared" si="290"/>
        <v>41844.125115740739</v>
      </c>
      <c r="T3111" s="12">
        <f t="shared" si="291"/>
        <v>41879.125115740739</v>
      </c>
      <c r="U3111">
        <f t="shared" si="292"/>
        <v>2014</v>
      </c>
      <c r="V3111" s="18">
        <f t="shared" si="293"/>
        <v>35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8315</v>
      </c>
      <c r="P3112" t="s">
        <v>8355</v>
      </c>
      <c r="Q3112">
        <f t="shared" si="289"/>
        <v>0</v>
      </c>
      <c r="R3112">
        <f t="shared" si="288"/>
        <v>10</v>
      </c>
      <c r="S3112" s="12">
        <f t="shared" si="290"/>
        <v>42745.031469907408</v>
      </c>
      <c r="T3112" s="12">
        <f t="shared" si="291"/>
        <v>42785.031469907408</v>
      </c>
      <c r="U3112">
        <f t="shared" si="292"/>
        <v>2017</v>
      </c>
      <c r="V3112" s="18">
        <f t="shared" si="293"/>
        <v>40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8315</v>
      </c>
      <c r="P3113" t="s">
        <v>8355</v>
      </c>
      <c r="Q3113">
        <f t="shared" si="289"/>
        <v>27</v>
      </c>
      <c r="R3113">
        <f t="shared" si="288"/>
        <v>70.11</v>
      </c>
      <c r="S3113" s="12">
        <f t="shared" si="290"/>
        <v>41885.595138888886</v>
      </c>
      <c r="T3113" s="12">
        <f t="shared" si="291"/>
        <v>41916.595138888886</v>
      </c>
      <c r="U3113">
        <f t="shared" si="292"/>
        <v>2014</v>
      </c>
      <c r="V3113" s="18">
        <f t="shared" si="293"/>
        <v>31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8315</v>
      </c>
      <c r="P3114" t="s">
        <v>8355</v>
      </c>
      <c r="Q3114">
        <f t="shared" si="289"/>
        <v>5</v>
      </c>
      <c r="R3114">
        <f t="shared" si="288"/>
        <v>57.89</v>
      </c>
      <c r="S3114" s="12">
        <f t="shared" si="290"/>
        <v>42615.121921296297</v>
      </c>
      <c r="T3114" s="12">
        <f t="shared" si="291"/>
        <v>42675.121921296297</v>
      </c>
      <c r="U3114">
        <f t="shared" si="292"/>
        <v>2016</v>
      </c>
      <c r="V3114" s="18">
        <f t="shared" si="293"/>
        <v>60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8315</v>
      </c>
      <c r="P3115" t="s">
        <v>8355</v>
      </c>
      <c r="Q3115">
        <f t="shared" si="289"/>
        <v>4</v>
      </c>
      <c r="R3115">
        <f t="shared" si="288"/>
        <v>125.27</v>
      </c>
      <c r="S3115" s="12">
        <f t="shared" si="290"/>
        <v>42081.731273148151</v>
      </c>
      <c r="T3115" s="12">
        <f t="shared" si="291"/>
        <v>42111.731273148151</v>
      </c>
      <c r="U3115">
        <f t="shared" si="292"/>
        <v>2015</v>
      </c>
      <c r="V3115" s="18">
        <f t="shared" si="293"/>
        <v>30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8315</v>
      </c>
      <c r="P3116" t="s">
        <v>8355</v>
      </c>
      <c r="Q3116">
        <f t="shared" si="289"/>
        <v>0</v>
      </c>
      <c r="R3116">
        <f t="shared" si="288"/>
        <v>0</v>
      </c>
      <c r="S3116" s="12">
        <f t="shared" si="290"/>
        <v>41843.632523148146</v>
      </c>
      <c r="T3116" s="12">
        <f t="shared" si="291"/>
        <v>41903.632523148146</v>
      </c>
      <c r="U3116">
        <f t="shared" si="292"/>
        <v>2014</v>
      </c>
      <c r="V3116" s="18">
        <f t="shared" si="293"/>
        <v>60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8315</v>
      </c>
      <c r="P3117" t="s">
        <v>8355</v>
      </c>
      <c r="Q3117">
        <f t="shared" si="289"/>
        <v>3</v>
      </c>
      <c r="R3117">
        <f t="shared" si="288"/>
        <v>300</v>
      </c>
      <c r="S3117" s="12">
        <f t="shared" si="290"/>
        <v>42496.447071759263</v>
      </c>
      <c r="T3117" s="12">
        <f t="shared" si="291"/>
        <v>42526.447071759263</v>
      </c>
      <c r="U3117">
        <f t="shared" si="292"/>
        <v>2016</v>
      </c>
      <c r="V3117" s="18">
        <f t="shared" si="293"/>
        <v>30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8315</v>
      </c>
      <c r="P3118" t="s">
        <v>8355</v>
      </c>
      <c r="Q3118">
        <f t="shared" si="289"/>
        <v>57</v>
      </c>
      <c r="R3118">
        <f t="shared" si="288"/>
        <v>43</v>
      </c>
      <c r="S3118" s="12">
        <f t="shared" si="290"/>
        <v>42081.515335648146</v>
      </c>
      <c r="T3118" s="12">
        <f t="shared" si="291"/>
        <v>42095.515335648146</v>
      </c>
      <c r="U3118">
        <f t="shared" si="292"/>
        <v>2015</v>
      </c>
      <c r="V3118" s="18">
        <f t="shared" si="293"/>
        <v>14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8315</v>
      </c>
      <c r="P3119" t="s">
        <v>8355</v>
      </c>
      <c r="Q3119">
        <f t="shared" si="289"/>
        <v>0</v>
      </c>
      <c r="R3119">
        <f t="shared" si="288"/>
        <v>1</v>
      </c>
      <c r="S3119" s="12">
        <f t="shared" si="290"/>
        <v>42509.374537037031</v>
      </c>
      <c r="T3119" s="12">
        <f t="shared" si="291"/>
        <v>42517.55</v>
      </c>
      <c r="U3119">
        <f t="shared" si="292"/>
        <v>2016</v>
      </c>
      <c r="V3119" s="18">
        <f t="shared" si="293"/>
        <v>8.1754629629629623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8315</v>
      </c>
      <c r="P3120" t="s">
        <v>8355</v>
      </c>
      <c r="Q3120">
        <f t="shared" si="289"/>
        <v>0</v>
      </c>
      <c r="R3120">
        <f t="shared" si="288"/>
        <v>775</v>
      </c>
      <c r="S3120" s="12">
        <f t="shared" si="290"/>
        <v>42534.649571759262</v>
      </c>
      <c r="T3120" s="12">
        <f t="shared" si="291"/>
        <v>42553.649571759262</v>
      </c>
      <c r="U3120">
        <f t="shared" si="292"/>
        <v>2016</v>
      </c>
      <c r="V3120" s="18">
        <f t="shared" si="293"/>
        <v>19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8315</v>
      </c>
      <c r="P3121" t="s">
        <v>8355</v>
      </c>
      <c r="Q3121">
        <f t="shared" si="289"/>
        <v>0</v>
      </c>
      <c r="R3121">
        <f t="shared" si="288"/>
        <v>5</v>
      </c>
      <c r="S3121" s="12">
        <f t="shared" si="290"/>
        <v>42060.04550925926</v>
      </c>
      <c r="T3121" s="12">
        <f t="shared" si="291"/>
        <v>42090.003842592589</v>
      </c>
      <c r="U3121">
        <f t="shared" si="292"/>
        <v>2015</v>
      </c>
      <c r="V3121" s="18">
        <f t="shared" si="293"/>
        <v>29.958333333333332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8315</v>
      </c>
      <c r="P3122" t="s">
        <v>8355</v>
      </c>
      <c r="Q3122">
        <f t="shared" si="289"/>
        <v>0</v>
      </c>
      <c r="R3122">
        <f t="shared" si="288"/>
        <v>12.8</v>
      </c>
      <c r="S3122" s="12">
        <f t="shared" si="290"/>
        <v>42435.942083333335</v>
      </c>
      <c r="T3122" s="12">
        <f t="shared" si="291"/>
        <v>42495.900416666671</v>
      </c>
      <c r="U3122">
        <f t="shared" si="292"/>
        <v>2016</v>
      </c>
      <c r="V3122" s="18">
        <f t="shared" si="293"/>
        <v>59.958333333333336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8315</v>
      </c>
      <c r="P3123" t="s">
        <v>8355</v>
      </c>
      <c r="Q3123">
        <f t="shared" si="289"/>
        <v>1</v>
      </c>
      <c r="R3123">
        <f t="shared" si="288"/>
        <v>10</v>
      </c>
      <c r="S3123" s="12">
        <f t="shared" si="290"/>
        <v>41848.679803240739</v>
      </c>
      <c r="T3123" s="12">
        <f t="shared" si="291"/>
        <v>41908.679803240739</v>
      </c>
      <c r="U3123">
        <f t="shared" si="292"/>
        <v>2014</v>
      </c>
      <c r="V3123" s="18">
        <f t="shared" si="293"/>
        <v>60</v>
      </c>
    </row>
    <row r="3124" spans="1:22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8315</v>
      </c>
      <c r="P3124" t="s">
        <v>8355</v>
      </c>
      <c r="Q3124">
        <f t="shared" si="289"/>
        <v>58</v>
      </c>
      <c r="R3124">
        <f t="shared" si="288"/>
        <v>58</v>
      </c>
      <c r="S3124" s="12">
        <f t="shared" si="290"/>
        <v>42678.932083333333</v>
      </c>
      <c r="T3124" s="12">
        <f t="shared" si="291"/>
        <v>42683.973750000005</v>
      </c>
      <c r="U3124">
        <f t="shared" si="292"/>
        <v>2016</v>
      </c>
      <c r="V3124" s="18">
        <f t="shared" si="293"/>
        <v>5.041666666666667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8315</v>
      </c>
      <c r="P3125" t="s">
        <v>8355</v>
      </c>
      <c r="Q3125">
        <f t="shared" si="289"/>
        <v>68</v>
      </c>
      <c r="R3125">
        <f t="shared" si="288"/>
        <v>244.8</v>
      </c>
      <c r="S3125" s="12">
        <f t="shared" si="290"/>
        <v>42530.993032407408</v>
      </c>
      <c r="T3125" s="12">
        <f t="shared" si="291"/>
        <v>42560.993032407408</v>
      </c>
      <c r="U3125">
        <f t="shared" si="292"/>
        <v>2016</v>
      </c>
      <c r="V3125" s="18">
        <f t="shared" si="293"/>
        <v>30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8315</v>
      </c>
      <c r="P3126" t="s">
        <v>8355</v>
      </c>
      <c r="Q3126">
        <f t="shared" si="289"/>
        <v>0</v>
      </c>
      <c r="R3126">
        <f t="shared" si="288"/>
        <v>6.5</v>
      </c>
      <c r="S3126" s="12">
        <f t="shared" si="290"/>
        <v>41977.780104166668</v>
      </c>
      <c r="T3126" s="12">
        <f t="shared" si="291"/>
        <v>42037.780104166668</v>
      </c>
      <c r="U3126">
        <f t="shared" si="292"/>
        <v>2014</v>
      </c>
      <c r="V3126" s="18">
        <f t="shared" si="293"/>
        <v>60</v>
      </c>
    </row>
    <row r="3127" spans="1:22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8315</v>
      </c>
      <c r="P3127" t="s">
        <v>8355</v>
      </c>
      <c r="Q3127">
        <f t="shared" si="289"/>
        <v>0</v>
      </c>
      <c r="R3127">
        <f t="shared" si="288"/>
        <v>0</v>
      </c>
      <c r="S3127" s="12">
        <f t="shared" si="290"/>
        <v>42346.20685185185</v>
      </c>
      <c r="T3127" s="12">
        <f t="shared" si="291"/>
        <v>42376.20685185185</v>
      </c>
      <c r="U3127">
        <f t="shared" si="292"/>
        <v>2015</v>
      </c>
      <c r="V3127" s="18">
        <f t="shared" si="293"/>
        <v>30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8315</v>
      </c>
      <c r="P3128" t="s">
        <v>8355</v>
      </c>
      <c r="Q3128">
        <f t="shared" si="289"/>
        <v>4</v>
      </c>
      <c r="R3128">
        <f t="shared" si="288"/>
        <v>61.18</v>
      </c>
      <c r="S3128" s="12">
        <f t="shared" si="290"/>
        <v>42427.01807870371</v>
      </c>
      <c r="T3128" s="12">
        <f t="shared" si="291"/>
        <v>42456.976412037038</v>
      </c>
      <c r="U3128">
        <f t="shared" si="292"/>
        <v>2016</v>
      </c>
      <c r="V3128" s="18">
        <f t="shared" si="293"/>
        <v>29.958333333333332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8315</v>
      </c>
      <c r="P3129" t="s">
        <v>8355</v>
      </c>
      <c r="Q3129">
        <f t="shared" si="289"/>
        <v>0</v>
      </c>
      <c r="R3129">
        <f t="shared" si="288"/>
        <v>0</v>
      </c>
      <c r="S3129" s="12">
        <f t="shared" si="290"/>
        <v>42034.856817129628</v>
      </c>
      <c r="T3129" s="12">
        <f t="shared" si="291"/>
        <v>42064.856817129628</v>
      </c>
      <c r="U3129">
        <f t="shared" si="292"/>
        <v>2015</v>
      </c>
      <c r="V3129" s="18">
        <f t="shared" si="293"/>
        <v>30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8315</v>
      </c>
      <c r="P3130" t="s">
        <v>8316</v>
      </c>
      <c r="Q3130">
        <f t="shared" si="289"/>
        <v>109</v>
      </c>
      <c r="R3130">
        <f t="shared" si="288"/>
        <v>139.24</v>
      </c>
      <c r="S3130" s="12">
        <f t="shared" si="290"/>
        <v>42780.825706018513</v>
      </c>
      <c r="T3130" s="12">
        <f t="shared" si="291"/>
        <v>42810.784039351856</v>
      </c>
      <c r="U3130">
        <f t="shared" si="292"/>
        <v>2017</v>
      </c>
      <c r="V3130" s="18">
        <f t="shared" si="293"/>
        <v>29.958333333333332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8315</v>
      </c>
      <c r="P3131" t="s">
        <v>8316</v>
      </c>
      <c r="Q3131">
        <f t="shared" si="289"/>
        <v>1</v>
      </c>
      <c r="R3131">
        <f t="shared" si="288"/>
        <v>10</v>
      </c>
      <c r="S3131" s="12">
        <f t="shared" si="290"/>
        <v>42803.842812499999</v>
      </c>
      <c r="T3131" s="12">
        <f t="shared" si="291"/>
        <v>42843.801145833335</v>
      </c>
      <c r="U3131">
        <f t="shared" si="292"/>
        <v>2017</v>
      </c>
      <c r="V3131" s="18">
        <f t="shared" si="293"/>
        <v>39.958333333333336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8315</v>
      </c>
      <c r="P3132" t="s">
        <v>8316</v>
      </c>
      <c r="Q3132">
        <f t="shared" si="289"/>
        <v>4</v>
      </c>
      <c r="R3132">
        <f t="shared" si="288"/>
        <v>93.75</v>
      </c>
      <c r="S3132" s="12">
        <f t="shared" si="290"/>
        <v>42808.640231481477</v>
      </c>
      <c r="T3132" s="12">
        <f t="shared" si="291"/>
        <v>42839.207638888889</v>
      </c>
      <c r="U3132">
        <f t="shared" si="292"/>
        <v>2017</v>
      </c>
      <c r="V3132" s="18">
        <f t="shared" si="293"/>
        <v>30.567407407407405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8315</v>
      </c>
      <c r="P3133" t="s">
        <v>8316</v>
      </c>
      <c r="Q3133">
        <f t="shared" si="289"/>
        <v>16</v>
      </c>
      <c r="R3133">
        <f t="shared" si="288"/>
        <v>53.75</v>
      </c>
      <c r="S3133" s="12">
        <f t="shared" si="290"/>
        <v>42803.579224537039</v>
      </c>
      <c r="T3133" s="12">
        <f t="shared" si="291"/>
        <v>42833.537557870368</v>
      </c>
      <c r="U3133">
        <f t="shared" si="292"/>
        <v>2017</v>
      </c>
      <c r="V3133" s="18">
        <f t="shared" si="293"/>
        <v>29.958333333333332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8315</v>
      </c>
      <c r="P3134" t="s">
        <v>8316</v>
      </c>
      <c r="Q3134">
        <f t="shared" si="289"/>
        <v>0</v>
      </c>
      <c r="R3134">
        <f t="shared" si="288"/>
        <v>10</v>
      </c>
      <c r="S3134" s="12">
        <f t="shared" si="290"/>
        <v>42786.350231481483</v>
      </c>
      <c r="T3134" s="12">
        <f t="shared" si="291"/>
        <v>42846.308564814812</v>
      </c>
      <c r="U3134">
        <f t="shared" si="292"/>
        <v>2017</v>
      </c>
      <c r="V3134" s="18">
        <f t="shared" si="293"/>
        <v>59.958333333333336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8315</v>
      </c>
      <c r="P3135" t="s">
        <v>8316</v>
      </c>
      <c r="Q3135">
        <f t="shared" si="289"/>
        <v>108</v>
      </c>
      <c r="R3135">
        <f t="shared" si="288"/>
        <v>33.75</v>
      </c>
      <c r="S3135" s="12">
        <f t="shared" si="290"/>
        <v>42788.565208333333</v>
      </c>
      <c r="T3135" s="12">
        <f t="shared" si="291"/>
        <v>42818.523541666669</v>
      </c>
      <c r="U3135">
        <f t="shared" si="292"/>
        <v>2017</v>
      </c>
      <c r="V3135" s="18">
        <f t="shared" si="293"/>
        <v>29.958333333333332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8315</v>
      </c>
      <c r="P3136" t="s">
        <v>8316</v>
      </c>
      <c r="Q3136">
        <f t="shared" si="289"/>
        <v>23</v>
      </c>
      <c r="R3136">
        <f t="shared" si="288"/>
        <v>18.75</v>
      </c>
      <c r="S3136" s="12">
        <f t="shared" si="290"/>
        <v>42800.720127314817</v>
      </c>
      <c r="T3136" s="12">
        <f t="shared" si="291"/>
        <v>42821.678460648152</v>
      </c>
      <c r="U3136">
        <f t="shared" si="292"/>
        <v>2017</v>
      </c>
      <c r="V3136" s="18">
        <f t="shared" si="293"/>
        <v>20.958333333333332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8315</v>
      </c>
      <c r="P3137" t="s">
        <v>8316</v>
      </c>
      <c r="Q3137">
        <f t="shared" si="289"/>
        <v>21</v>
      </c>
      <c r="R3137">
        <f t="shared" si="288"/>
        <v>23.14</v>
      </c>
      <c r="S3137" s="12">
        <f t="shared" si="290"/>
        <v>42807.151863425926</v>
      </c>
      <c r="T3137" s="12">
        <f t="shared" si="291"/>
        <v>42829.151863425926</v>
      </c>
      <c r="U3137">
        <f t="shared" si="292"/>
        <v>2017</v>
      </c>
      <c r="V3137" s="18">
        <f t="shared" si="293"/>
        <v>22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8315</v>
      </c>
      <c r="P3138" t="s">
        <v>8316</v>
      </c>
      <c r="Q3138">
        <f t="shared" si="289"/>
        <v>128</v>
      </c>
      <c r="R3138">
        <f t="shared" ref="R3138:R3201" si="294">IFERROR(ROUND(E3138/L3138,2),0)</f>
        <v>29.05</v>
      </c>
      <c r="S3138" s="12">
        <f t="shared" si="290"/>
        <v>42789.462430555555</v>
      </c>
      <c r="T3138" s="12">
        <f t="shared" si="291"/>
        <v>42825.957638888889</v>
      </c>
      <c r="U3138">
        <f t="shared" si="292"/>
        <v>2017</v>
      </c>
      <c r="V3138" s="18">
        <f t="shared" si="293"/>
        <v>36.495208333333331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8315</v>
      </c>
      <c r="P3139" t="s">
        <v>8316</v>
      </c>
      <c r="Q3139">
        <f t="shared" ref="Q3139:Q3202" si="295">ROUND(E3139/D3139*100,0)</f>
        <v>3</v>
      </c>
      <c r="R3139">
        <f t="shared" si="294"/>
        <v>50</v>
      </c>
      <c r="S3139" s="12">
        <f t="shared" ref="S3139:S3202" si="296">(((J3139/60)/60)/24)+DATE(1970,1,1)</f>
        <v>42807.885057870371</v>
      </c>
      <c r="T3139" s="12">
        <f t="shared" ref="T3139:T3202" si="297">(((I3139/60)/60)/24)+DATE(1970,1,1)</f>
        <v>42858.8</v>
      </c>
      <c r="U3139">
        <f t="shared" ref="U3139:U3202" si="298">YEAR(S3139)</f>
        <v>2017</v>
      </c>
      <c r="V3139" s="18">
        <f t="shared" ref="V3139:V3202" si="299">(I3139-J3139)/60/60/24</f>
        <v>50.914942129629623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8315</v>
      </c>
      <c r="P3140" t="s">
        <v>8316</v>
      </c>
      <c r="Q3140">
        <f t="shared" si="295"/>
        <v>0</v>
      </c>
      <c r="R3140">
        <f t="shared" si="294"/>
        <v>0</v>
      </c>
      <c r="S3140" s="12">
        <f t="shared" si="296"/>
        <v>42809.645914351851</v>
      </c>
      <c r="T3140" s="12">
        <f t="shared" si="297"/>
        <v>42828.645914351851</v>
      </c>
      <c r="U3140">
        <f t="shared" si="298"/>
        <v>2017</v>
      </c>
      <c r="V3140" s="18">
        <f t="shared" si="299"/>
        <v>19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8315</v>
      </c>
      <c r="P3141" t="s">
        <v>8316</v>
      </c>
      <c r="Q3141">
        <f t="shared" si="295"/>
        <v>5</v>
      </c>
      <c r="R3141">
        <f t="shared" si="294"/>
        <v>450</v>
      </c>
      <c r="S3141" s="12">
        <f t="shared" si="296"/>
        <v>42785.270370370374</v>
      </c>
      <c r="T3141" s="12">
        <f t="shared" si="297"/>
        <v>42819.189583333333</v>
      </c>
      <c r="U3141">
        <f t="shared" si="298"/>
        <v>2017</v>
      </c>
      <c r="V3141" s="18">
        <f t="shared" si="299"/>
        <v>33.919212962962959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8315</v>
      </c>
      <c r="P3142" t="s">
        <v>8316</v>
      </c>
      <c r="Q3142">
        <f t="shared" si="295"/>
        <v>1</v>
      </c>
      <c r="R3142">
        <f t="shared" si="294"/>
        <v>24</v>
      </c>
      <c r="S3142" s="12">
        <f t="shared" si="296"/>
        <v>42802.718784722223</v>
      </c>
      <c r="T3142" s="12">
        <f t="shared" si="297"/>
        <v>42832.677118055552</v>
      </c>
      <c r="U3142">
        <f t="shared" si="298"/>
        <v>2017</v>
      </c>
      <c r="V3142" s="18">
        <f t="shared" si="299"/>
        <v>29.958333333333332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8315</v>
      </c>
      <c r="P3143" t="s">
        <v>8316</v>
      </c>
      <c r="Q3143">
        <f t="shared" si="295"/>
        <v>52</v>
      </c>
      <c r="R3143">
        <f t="shared" si="294"/>
        <v>32.25</v>
      </c>
      <c r="S3143" s="12">
        <f t="shared" si="296"/>
        <v>42800.753333333334</v>
      </c>
      <c r="T3143" s="12">
        <f t="shared" si="297"/>
        <v>42841.833333333328</v>
      </c>
      <c r="U3143">
        <f t="shared" si="298"/>
        <v>2017</v>
      </c>
      <c r="V3143" s="18">
        <f t="shared" si="299"/>
        <v>41.08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8315</v>
      </c>
      <c r="P3144" t="s">
        <v>8316</v>
      </c>
      <c r="Q3144">
        <f t="shared" si="295"/>
        <v>2</v>
      </c>
      <c r="R3144">
        <f t="shared" si="294"/>
        <v>15</v>
      </c>
      <c r="S3144" s="12">
        <f t="shared" si="296"/>
        <v>42783.513182870374</v>
      </c>
      <c r="T3144" s="12">
        <f t="shared" si="297"/>
        <v>42813.471516203703</v>
      </c>
      <c r="U3144">
        <f t="shared" si="298"/>
        <v>2017</v>
      </c>
      <c r="V3144" s="18">
        <f t="shared" si="299"/>
        <v>29.958333333333332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8315</v>
      </c>
      <c r="P3145" t="s">
        <v>8316</v>
      </c>
      <c r="Q3145">
        <f t="shared" si="295"/>
        <v>0</v>
      </c>
      <c r="R3145">
        <f t="shared" si="294"/>
        <v>0</v>
      </c>
      <c r="S3145" s="12">
        <f t="shared" si="296"/>
        <v>42808.358287037037</v>
      </c>
      <c r="T3145" s="12">
        <f t="shared" si="297"/>
        <v>42834.358287037037</v>
      </c>
      <c r="U3145">
        <f t="shared" si="298"/>
        <v>2017</v>
      </c>
      <c r="V3145" s="18">
        <f t="shared" si="299"/>
        <v>26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8315</v>
      </c>
      <c r="P3146" t="s">
        <v>8316</v>
      </c>
      <c r="Q3146">
        <f t="shared" si="295"/>
        <v>75</v>
      </c>
      <c r="R3146">
        <f t="shared" si="294"/>
        <v>251.33</v>
      </c>
      <c r="S3146" s="12">
        <f t="shared" si="296"/>
        <v>42796.538275462968</v>
      </c>
      <c r="T3146" s="12">
        <f t="shared" si="297"/>
        <v>42813.25</v>
      </c>
      <c r="U3146">
        <f t="shared" si="298"/>
        <v>2017</v>
      </c>
      <c r="V3146" s="18">
        <f t="shared" si="299"/>
        <v>16.711724537037039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8315</v>
      </c>
      <c r="P3147" t="s">
        <v>8316</v>
      </c>
      <c r="Q3147">
        <f t="shared" si="295"/>
        <v>0</v>
      </c>
      <c r="R3147">
        <f t="shared" si="294"/>
        <v>0</v>
      </c>
      <c r="S3147" s="12">
        <f t="shared" si="296"/>
        <v>42762.040902777779</v>
      </c>
      <c r="T3147" s="12">
        <f t="shared" si="297"/>
        <v>42821.999236111107</v>
      </c>
      <c r="U3147">
        <f t="shared" si="298"/>
        <v>2017</v>
      </c>
      <c r="V3147" s="18">
        <f t="shared" si="299"/>
        <v>59.958333333333336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8315</v>
      </c>
      <c r="P3148" t="s">
        <v>8316</v>
      </c>
      <c r="Q3148">
        <f t="shared" si="295"/>
        <v>11</v>
      </c>
      <c r="R3148">
        <f t="shared" si="294"/>
        <v>437.5</v>
      </c>
      <c r="S3148" s="12">
        <f t="shared" si="296"/>
        <v>42796.682476851856</v>
      </c>
      <c r="T3148" s="12">
        <f t="shared" si="297"/>
        <v>42841.640810185185</v>
      </c>
      <c r="U3148">
        <f t="shared" si="298"/>
        <v>2017</v>
      </c>
      <c r="V3148" s="18">
        <f t="shared" si="299"/>
        <v>44.958333333333336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8315</v>
      </c>
      <c r="P3149" t="s">
        <v>8316</v>
      </c>
      <c r="Q3149">
        <f t="shared" si="295"/>
        <v>118</v>
      </c>
      <c r="R3149">
        <f t="shared" si="294"/>
        <v>110.35</v>
      </c>
      <c r="S3149" s="12">
        <f t="shared" si="296"/>
        <v>41909.969386574077</v>
      </c>
      <c r="T3149" s="12">
        <f t="shared" si="297"/>
        <v>41950.011053240742</v>
      </c>
      <c r="U3149">
        <f t="shared" si="298"/>
        <v>2014</v>
      </c>
      <c r="V3149" s="18">
        <f t="shared" si="299"/>
        <v>40.041666666666664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8315</v>
      </c>
      <c r="P3150" t="s">
        <v>8316</v>
      </c>
      <c r="Q3150">
        <f t="shared" si="295"/>
        <v>131</v>
      </c>
      <c r="R3150">
        <f t="shared" si="294"/>
        <v>41.42</v>
      </c>
      <c r="S3150" s="12">
        <f t="shared" si="296"/>
        <v>41891.665324074071</v>
      </c>
      <c r="T3150" s="12">
        <f t="shared" si="297"/>
        <v>41913.166666666664</v>
      </c>
      <c r="U3150">
        <f t="shared" si="298"/>
        <v>2014</v>
      </c>
      <c r="V3150" s="18">
        <f t="shared" si="299"/>
        <v>21.501342592592593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8315</v>
      </c>
      <c r="P3151" t="s">
        <v>8316</v>
      </c>
      <c r="Q3151">
        <f t="shared" si="295"/>
        <v>104</v>
      </c>
      <c r="R3151">
        <f t="shared" si="294"/>
        <v>52</v>
      </c>
      <c r="S3151" s="12">
        <f t="shared" si="296"/>
        <v>41226.017361111109</v>
      </c>
      <c r="T3151" s="12">
        <f t="shared" si="297"/>
        <v>41250.083333333336</v>
      </c>
      <c r="U3151">
        <f t="shared" si="298"/>
        <v>2012</v>
      </c>
      <c r="V3151" s="18">
        <f t="shared" si="299"/>
        <v>24.065972222222225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8315</v>
      </c>
      <c r="P3152" t="s">
        <v>8316</v>
      </c>
      <c r="Q3152">
        <f t="shared" si="295"/>
        <v>101</v>
      </c>
      <c r="R3152">
        <f t="shared" si="294"/>
        <v>33.99</v>
      </c>
      <c r="S3152" s="12">
        <f t="shared" si="296"/>
        <v>40478.263923611114</v>
      </c>
      <c r="T3152" s="12">
        <f t="shared" si="297"/>
        <v>40568.166666666664</v>
      </c>
      <c r="U3152">
        <f t="shared" si="298"/>
        <v>2010</v>
      </c>
      <c r="V3152" s="18">
        <f t="shared" si="299"/>
        <v>89.902743055555561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8315</v>
      </c>
      <c r="P3153" t="s">
        <v>8316</v>
      </c>
      <c r="Q3153">
        <f t="shared" si="295"/>
        <v>100</v>
      </c>
      <c r="R3153">
        <f t="shared" si="294"/>
        <v>103.35</v>
      </c>
      <c r="S3153" s="12">
        <f t="shared" si="296"/>
        <v>41862.83997685185</v>
      </c>
      <c r="T3153" s="12">
        <f t="shared" si="297"/>
        <v>41892.83997685185</v>
      </c>
      <c r="U3153">
        <f t="shared" si="298"/>
        <v>2014</v>
      </c>
      <c r="V3153" s="18">
        <f t="shared" si="299"/>
        <v>30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8315</v>
      </c>
      <c r="P3154" t="s">
        <v>8316</v>
      </c>
      <c r="Q3154">
        <f t="shared" si="295"/>
        <v>106</v>
      </c>
      <c r="R3154">
        <f t="shared" si="294"/>
        <v>34.79</v>
      </c>
      <c r="S3154" s="12">
        <f t="shared" si="296"/>
        <v>41550.867673611108</v>
      </c>
      <c r="T3154" s="12">
        <f t="shared" si="297"/>
        <v>41580.867673611108</v>
      </c>
      <c r="U3154">
        <f t="shared" si="298"/>
        <v>2013</v>
      </c>
      <c r="V3154" s="18">
        <f t="shared" si="299"/>
        <v>30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8315</v>
      </c>
      <c r="P3155" t="s">
        <v>8316</v>
      </c>
      <c r="Q3155">
        <f t="shared" si="295"/>
        <v>336</v>
      </c>
      <c r="R3155">
        <f t="shared" si="294"/>
        <v>41.77</v>
      </c>
      <c r="S3155" s="12">
        <f t="shared" si="296"/>
        <v>40633.154363425929</v>
      </c>
      <c r="T3155" s="12">
        <f t="shared" si="297"/>
        <v>40664.207638888889</v>
      </c>
      <c r="U3155">
        <f t="shared" si="298"/>
        <v>2011</v>
      </c>
      <c r="V3155" s="18">
        <f t="shared" si="299"/>
        <v>31.053275462962961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8315</v>
      </c>
      <c r="P3156" t="s">
        <v>8316</v>
      </c>
      <c r="Q3156">
        <f t="shared" si="295"/>
        <v>113</v>
      </c>
      <c r="R3156">
        <f t="shared" si="294"/>
        <v>64.27</v>
      </c>
      <c r="S3156" s="12">
        <f t="shared" si="296"/>
        <v>40970.875671296293</v>
      </c>
      <c r="T3156" s="12">
        <f t="shared" si="297"/>
        <v>41000.834004629629</v>
      </c>
      <c r="U3156">
        <f t="shared" si="298"/>
        <v>2012</v>
      </c>
      <c r="V3156" s="18">
        <f t="shared" si="299"/>
        <v>29.958333333333332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8315</v>
      </c>
      <c r="P3157" t="s">
        <v>8316</v>
      </c>
      <c r="Q3157">
        <f t="shared" si="295"/>
        <v>189</v>
      </c>
      <c r="R3157">
        <f t="shared" si="294"/>
        <v>31.21</v>
      </c>
      <c r="S3157" s="12">
        <f t="shared" si="296"/>
        <v>41233.499131944445</v>
      </c>
      <c r="T3157" s="12">
        <f t="shared" si="297"/>
        <v>41263.499131944445</v>
      </c>
      <c r="U3157">
        <f t="shared" si="298"/>
        <v>2012</v>
      </c>
      <c r="V3157" s="18">
        <f t="shared" si="299"/>
        <v>30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8315</v>
      </c>
      <c r="P3158" t="s">
        <v>8316</v>
      </c>
      <c r="Q3158">
        <f t="shared" si="295"/>
        <v>102</v>
      </c>
      <c r="R3158">
        <f t="shared" si="294"/>
        <v>62.92</v>
      </c>
      <c r="S3158" s="12">
        <f t="shared" si="296"/>
        <v>41026.953055555554</v>
      </c>
      <c r="T3158" s="12">
        <f t="shared" si="297"/>
        <v>41061.953055555554</v>
      </c>
      <c r="U3158">
        <f t="shared" si="298"/>
        <v>2012</v>
      </c>
      <c r="V3158" s="18">
        <f t="shared" si="299"/>
        <v>35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8315</v>
      </c>
      <c r="P3159" t="s">
        <v>8316</v>
      </c>
      <c r="Q3159">
        <f t="shared" si="295"/>
        <v>101</v>
      </c>
      <c r="R3159">
        <f t="shared" si="294"/>
        <v>98.54</v>
      </c>
      <c r="S3159" s="12">
        <f t="shared" si="296"/>
        <v>41829.788252314815</v>
      </c>
      <c r="T3159" s="12">
        <f t="shared" si="297"/>
        <v>41839.208333333336</v>
      </c>
      <c r="U3159">
        <f t="shared" si="298"/>
        <v>2014</v>
      </c>
      <c r="V3159" s="18">
        <f t="shared" si="299"/>
        <v>9.420081018518518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8315</v>
      </c>
      <c r="P3160" t="s">
        <v>8316</v>
      </c>
      <c r="Q3160">
        <f t="shared" si="295"/>
        <v>114</v>
      </c>
      <c r="R3160">
        <f t="shared" si="294"/>
        <v>82.61</v>
      </c>
      <c r="S3160" s="12">
        <f t="shared" si="296"/>
        <v>41447.839722222219</v>
      </c>
      <c r="T3160" s="12">
        <f t="shared" si="297"/>
        <v>41477.839722222219</v>
      </c>
      <c r="U3160">
        <f t="shared" si="298"/>
        <v>2013</v>
      </c>
      <c r="V3160" s="18">
        <f t="shared" si="299"/>
        <v>30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8315</v>
      </c>
      <c r="P3161" t="s">
        <v>8316</v>
      </c>
      <c r="Q3161">
        <f t="shared" si="295"/>
        <v>133</v>
      </c>
      <c r="R3161">
        <f t="shared" si="294"/>
        <v>38.5</v>
      </c>
      <c r="S3161" s="12">
        <f t="shared" si="296"/>
        <v>40884.066678240742</v>
      </c>
      <c r="T3161" s="12">
        <f t="shared" si="297"/>
        <v>40926.958333333336</v>
      </c>
      <c r="U3161">
        <f t="shared" si="298"/>
        <v>2011</v>
      </c>
      <c r="V3161" s="18">
        <f t="shared" si="299"/>
        <v>42.891655092592593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8315</v>
      </c>
      <c r="P3162" t="s">
        <v>8316</v>
      </c>
      <c r="Q3162">
        <f t="shared" si="295"/>
        <v>102</v>
      </c>
      <c r="R3162">
        <f t="shared" si="294"/>
        <v>80.16</v>
      </c>
      <c r="S3162" s="12">
        <f t="shared" si="296"/>
        <v>41841.26489583333</v>
      </c>
      <c r="T3162" s="12">
        <f t="shared" si="297"/>
        <v>41864.207638888889</v>
      </c>
      <c r="U3162">
        <f t="shared" si="298"/>
        <v>2014</v>
      </c>
      <c r="V3162" s="18">
        <f t="shared" si="299"/>
        <v>22.942743055555557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8315</v>
      </c>
      <c r="P3163" t="s">
        <v>8316</v>
      </c>
      <c r="Q3163">
        <f t="shared" si="295"/>
        <v>105</v>
      </c>
      <c r="R3163">
        <f t="shared" si="294"/>
        <v>28.41</v>
      </c>
      <c r="S3163" s="12">
        <f t="shared" si="296"/>
        <v>41897.536134259259</v>
      </c>
      <c r="T3163" s="12">
        <f t="shared" si="297"/>
        <v>41927.536134259259</v>
      </c>
      <c r="U3163">
        <f t="shared" si="298"/>
        <v>2014</v>
      </c>
      <c r="V3163" s="18">
        <f t="shared" si="299"/>
        <v>30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8315</v>
      </c>
      <c r="P3164" t="s">
        <v>8316</v>
      </c>
      <c r="Q3164">
        <f t="shared" si="295"/>
        <v>127</v>
      </c>
      <c r="R3164">
        <f t="shared" si="294"/>
        <v>80.73</v>
      </c>
      <c r="S3164" s="12">
        <f t="shared" si="296"/>
        <v>41799.685902777775</v>
      </c>
      <c r="T3164" s="12">
        <f t="shared" si="297"/>
        <v>41827.083333333336</v>
      </c>
      <c r="U3164">
        <f t="shared" si="298"/>
        <v>2014</v>
      </c>
      <c r="V3164" s="18">
        <f t="shared" si="299"/>
        <v>27.397430555555559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8315</v>
      </c>
      <c r="P3165" t="s">
        <v>8316</v>
      </c>
      <c r="Q3165">
        <f t="shared" si="295"/>
        <v>111</v>
      </c>
      <c r="R3165">
        <f t="shared" si="294"/>
        <v>200.69</v>
      </c>
      <c r="S3165" s="12">
        <f t="shared" si="296"/>
        <v>41775.753761574073</v>
      </c>
      <c r="T3165" s="12">
        <f t="shared" si="297"/>
        <v>41805.753761574073</v>
      </c>
      <c r="U3165">
        <f t="shared" si="298"/>
        <v>2014</v>
      </c>
      <c r="V3165" s="18">
        <f t="shared" si="299"/>
        <v>30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8315</v>
      </c>
      <c r="P3166" t="s">
        <v>8316</v>
      </c>
      <c r="Q3166">
        <f t="shared" si="295"/>
        <v>107</v>
      </c>
      <c r="R3166">
        <f t="shared" si="294"/>
        <v>37.590000000000003</v>
      </c>
      <c r="S3166" s="12">
        <f t="shared" si="296"/>
        <v>41766.80572916667</v>
      </c>
      <c r="T3166" s="12">
        <f t="shared" si="297"/>
        <v>41799.80572916667</v>
      </c>
      <c r="U3166">
        <f t="shared" si="298"/>
        <v>2014</v>
      </c>
      <c r="V3166" s="18">
        <f t="shared" si="299"/>
        <v>33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8315</v>
      </c>
      <c r="P3167" t="s">
        <v>8316</v>
      </c>
      <c r="Q3167">
        <f t="shared" si="295"/>
        <v>163</v>
      </c>
      <c r="R3167">
        <f t="shared" si="294"/>
        <v>58.1</v>
      </c>
      <c r="S3167" s="12">
        <f t="shared" si="296"/>
        <v>40644.159259259257</v>
      </c>
      <c r="T3167" s="12">
        <f t="shared" si="297"/>
        <v>40666.165972222225</v>
      </c>
      <c r="U3167">
        <f t="shared" si="298"/>
        <v>2011</v>
      </c>
      <c r="V3167" s="18">
        <f t="shared" si="299"/>
        <v>22.006712962962965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8315</v>
      </c>
      <c r="P3168" t="s">
        <v>8316</v>
      </c>
      <c r="Q3168">
        <f t="shared" si="295"/>
        <v>160</v>
      </c>
      <c r="R3168">
        <f t="shared" si="294"/>
        <v>60.3</v>
      </c>
      <c r="S3168" s="12">
        <f t="shared" si="296"/>
        <v>41940.69158564815</v>
      </c>
      <c r="T3168" s="12">
        <f t="shared" si="297"/>
        <v>41969.332638888889</v>
      </c>
      <c r="U3168">
        <f t="shared" si="298"/>
        <v>2014</v>
      </c>
      <c r="V3168" s="18">
        <f t="shared" si="299"/>
        <v>28.641053240740742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8315</v>
      </c>
      <c r="P3169" t="s">
        <v>8316</v>
      </c>
      <c r="Q3169">
        <f t="shared" si="295"/>
        <v>116</v>
      </c>
      <c r="R3169">
        <f t="shared" si="294"/>
        <v>63.36</v>
      </c>
      <c r="S3169" s="12">
        <f t="shared" si="296"/>
        <v>41839.175706018519</v>
      </c>
      <c r="T3169" s="12">
        <f t="shared" si="297"/>
        <v>41853.175706018519</v>
      </c>
      <c r="U3169">
        <f t="shared" si="298"/>
        <v>2014</v>
      </c>
      <c r="V3169" s="18">
        <f t="shared" si="299"/>
        <v>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8315</v>
      </c>
      <c r="P3170" t="s">
        <v>8316</v>
      </c>
      <c r="Q3170">
        <f t="shared" si="295"/>
        <v>124</v>
      </c>
      <c r="R3170">
        <f t="shared" si="294"/>
        <v>50.9</v>
      </c>
      <c r="S3170" s="12">
        <f t="shared" si="296"/>
        <v>41772.105937500004</v>
      </c>
      <c r="T3170" s="12">
        <f t="shared" si="297"/>
        <v>41803.916666666664</v>
      </c>
      <c r="U3170">
        <f t="shared" si="298"/>
        <v>2014</v>
      </c>
      <c r="V3170" s="18">
        <f t="shared" si="299"/>
        <v>31.810729166666665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8315</v>
      </c>
      <c r="P3171" t="s">
        <v>8316</v>
      </c>
      <c r="Q3171">
        <f t="shared" si="295"/>
        <v>103</v>
      </c>
      <c r="R3171">
        <f t="shared" si="294"/>
        <v>100.5</v>
      </c>
      <c r="S3171" s="12">
        <f t="shared" si="296"/>
        <v>41591.737974537034</v>
      </c>
      <c r="T3171" s="12">
        <f t="shared" si="297"/>
        <v>41621.207638888889</v>
      </c>
      <c r="U3171">
        <f t="shared" si="298"/>
        <v>2013</v>
      </c>
      <c r="V3171" s="18">
        <f t="shared" si="299"/>
        <v>29.469664351851851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8315</v>
      </c>
      <c r="P3172" t="s">
        <v>8316</v>
      </c>
      <c r="Q3172">
        <f t="shared" si="295"/>
        <v>112</v>
      </c>
      <c r="R3172">
        <f t="shared" si="294"/>
        <v>31.62</v>
      </c>
      <c r="S3172" s="12">
        <f t="shared" si="296"/>
        <v>41789.080370370371</v>
      </c>
      <c r="T3172" s="12">
        <f t="shared" si="297"/>
        <v>41822.166666666664</v>
      </c>
      <c r="U3172">
        <f t="shared" si="298"/>
        <v>2014</v>
      </c>
      <c r="V3172" s="18">
        <f t="shared" si="299"/>
        <v>33.086296296296297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8315</v>
      </c>
      <c r="P3173" t="s">
        <v>8316</v>
      </c>
      <c r="Q3173">
        <f t="shared" si="295"/>
        <v>109</v>
      </c>
      <c r="R3173">
        <f t="shared" si="294"/>
        <v>65.099999999999994</v>
      </c>
      <c r="S3173" s="12">
        <f t="shared" si="296"/>
        <v>42466.608310185184</v>
      </c>
      <c r="T3173" s="12">
        <f t="shared" si="297"/>
        <v>42496.608310185184</v>
      </c>
      <c r="U3173">
        <f t="shared" si="298"/>
        <v>2016</v>
      </c>
      <c r="V3173" s="18">
        <f t="shared" si="299"/>
        <v>30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8315</v>
      </c>
      <c r="P3174" t="s">
        <v>8316</v>
      </c>
      <c r="Q3174">
        <f t="shared" si="295"/>
        <v>115</v>
      </c>
      <c r="R3174">
        <f t="shared" si="294"/>
        <v>79.31</v>
      </c>
      <c r="S3174" s="12">
        <f t="shared" si="296"/>
        <v>40923.729953703703</v>
      </c>
      <c r="T3174" s="12">
        <f t="shared" si="297"/>
        <v>40953.729953703703</v>
      </c>
      <c r="U3174">
        <f t="shared" si="298"/>
        <v>2012</v>
      </c>
      <c r="V3174" s="18">
        <f t="shared" si="299"/>
        <v>30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8315</v>
      </c>
      <c r="P3175" t="s">
        <v>8316</v>
      </c>
      <c r="Q3175">
        <f t="shared" si="295"/>
        <v>103</v>
      </c>
      <c r="R3175">
        <f t="shared" si="294"/>
        <v>139.19</v>
      </c>
      <c r="S3175" s="12">
        <f t="shared" si="296"/>
        <v>41878.878379629627</v>
      </c>
      <c r="T3175" s="12">
        <f t="shared" si="297"/>
        <v>41908.878379629627</v>
      </c>
      <c r="U3175">
        <f t="shared" si="298"/>
        <v>2014</v>
      </c>
      <c r="V3175" s="18">
        <f t="shared" si="299"/>
        <v>30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8315</v>
      </c>
      <c r="P3176" t="s">
        <v>8316</v>
      </c>
      <c r="Q3176">
        <f t="shared" si="295"/>
        <v>101</v>
      </c>
      <c r="R3176">
        <f t="shared" si="294"/>
        <v>131.91</v>
      </c>
      <c r="S3176" s="12">
        <f t="shared" si="296"/>
        <v>41862.864675925928</v>
      </c>
      <c r="T3176" s="12">
        <f t="shared" si="297"/>
        <v>41876.864675925928</v>
      </c>
      <c r="U3176">
        <f t="shared" si="298"/>
        <v>2014</v>
      </c>
      <c r="V3176" s="18">
        <f t="shared" si="299"/>
        <v>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8315</v>
      </c>
      <c r="P3177" t="s">
        <v>8316</v>
      </c>
      <c r="Q3177">
        <f t="shared" si="295"/>
        <v>110</v>
      </c>
      <c r="R3177">
        <f t="shared" si="294"/>
        <v>91.3</v>
      </c>
      <c r="S3177" s="12">
        <f t="shared" si="296"/>
        <v>40531.886886574073</v>
      </c>
      <c r="T3177" s="12">
        <f t="shared" si="297"/>
        <v>40591.886886574073</v>
      </c>
      <c r="U3177">
        <f t="shared" si="298"/>
        <v>2010</v>
      </c>
      <c r="V3177" s="18">
        <f t="shared" si="299"/>
        <v>60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8315</v>
      </c>
      <c r="P3178" t="s">
        <v>8316</v>
      </c>
      <c r="Q3178">
        <f t="shared" si="295"/>
        <v>115</v>
      </c>
      <c r="R3178">
        <f t="shared" si="294"/>
        <v>39.67</v>
      </c>
      <c r="S3178" s="12">
        <f t="shared" si="296"/>
        <v>41477.930914351848</v>
      </c>
      <c r="T3178" s="12">
        <f t="shared" si="297"/>
        <v>41504.625</v>
      </c>
      <c r="U3178">
        <f t="shared" si="298"/>
        <v>2013</v>
      </c>
      <c r="V3178" s="18">
        <f t="shared" si="299"/>
        <v>26.694085648148146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8315</v>
      </c>
      <c r="P3179" t="s">
        <v>8316</v>
      </c>
      <c r="Q3179">
        <f t="shared" si="295"/>
        <v>117</v>
      </c>
      <c r="R3179">
        <f t="shared" si="294"/>
        <v>57.55</v>
      </c>
      <c r="S3179" s="12">
        <f t="shared" si="296"/>
        <v>41781.666770833333</v>
      </c>
      <c r="T3179" s="12">
        <f t="shared" si="297"/>
        <v>41811.666770833333</v>
      </c>
      <c r="U3179">
        <f t="shared" si="298"/>
        <v>2014</v>
      </c>
      <c r="V3179" s="18">
        <f t="shared" si="299"/>
        <v>30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8315</v>
      </c>
      <c r="P3180" t="s">
        <v>8316</v>
      </c>
      <c r="Q3180">
        <f t="shared" si="295"/>
        <v>172</v>
      </c>
      <c r="R3180">
        <f t="shared" si="294"/>
        <v>33.03</v>
      </c>
      <c r="S3180" s="12">
        <f t="shared" si="296"/>
        <v>41806.605034722219</v>
      </c>
      <c r="T3180" s="12">
        <f t="shared" si="297"/>
        <v>41836.605034722219</v>
      </c>
      <c r="U3180">
        <f t="shared" si="298"/>
        <v>2014</v>
      </c>
      <c r="V3180" s="18">
        <f t="shared" si="299"/>
        <v>30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8315</v>
      </c>
      <c r="P3181" t="s">
        <v>8316</v>
      </c>
      <c r="Q3181">
        <f t="shared" si="295"/>
        <v>114</v>
      </c>
      <c r="R3181">
        <f t="shared" si="294"/>
        <v>77.34</v>
      </c>
      <c r="S3181" s="12">
        <f t="shared" si="296"/>
        <v>41375.702210648145</v>
      </c>
      <c r="T3181" s="12">
        <f t="shared" si="297"/>
        <v>41400.702210648145</v>
      </c>
      <c r="U3181">
        <f t="shared" si="298"/>
        <v>2013</v>
      </c>
      <c r="V3181" s="18">
        <f t="shared" si="299"/>
        <v>25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8315</v>
      </c>
      <c r="P3182" t="s">
        <v>8316</v>
      </c>
      <c r="Q3182">
        <f t="shared" si="295"/>
        <v>120</v>
      </c>
      <c r="R3182">
        <f t="shared" si="294"/>
        <v>31.93</v>
      </c>
      <c r="S3182" s="12">
        <f t="shared" si="296"/>
        <v>41780.412604166668</v>
      </c>
      <c r="T3182" s="12">
        <f t="shared" si="297"/>
        <v>41810.412604166668</v>
      </c>
      <c r="U3182">
        <f t="shared" si="298"/>
        <v>2014</v>
      </c>
      <c r="V3182" s="18">
        <f t="shared" si="299"/>
        <v>30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8315</v>
      </c>
      <c r="P3183" t="s">
        <v>8316</v>
      </c>
      <c r="Q3183">
        <f t="shared" si="295"/>
        <v>109</v>
      </c>
      <c r="R3183">
        <f t="shared" si="294"/>
        <v>36.33</v>
      </c>
      <c r="S3183" s="12">
        <f t="shared" si="296"/>
        <v>41779.310034722221</v>
      </c>
      <c r="T3183" s="12">
        <f t="shared" si="297"/>
        <v>41805.666666666664</v>
      </c>
      <c r="U3183">
        <f t="shared" si="298"/>
        <v>2014</v>
      </c>
      <c r="V3183" s="18">
        <f t="shared" si="299"/>
        <v>26.356631944444445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8315</v>
      </c>
      <c r="P3184" t="s">
        <v>8316</v>
      </c>
      <c r="Q3184">
        <f t="shared" si="295"/>
        <v>101</v>
      </c>
      <c r="R3184">
        <f t="shared" si="294"/>
        <v>46.77</v>
      </c>
      <c r="S3184" s="12">
        <f t="shared" si="296"/>
        <v>40883.949317129627</v>
      </c>
      <c r="T3184" s="12">
        <f t="shared" si="297"/>
        <v>40939.708333333336</v>
      </c>
      <c r="U3184">
        <f t="shared" si="298"/>
        <v>2011</v>
      </c>
      <c r="V3184" s="18">
        <f t="shared" si="299"/>
        <v>55.759016203703709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8315</v>
      </c>
      <c r="P3185" t="s">
        <v>8316</v>
      </c>
      <c r="Q3185">
        <f t="shared" si="295"/>
        <v>109</v>
      </c>
      <c r="R3185">
        <f t="shared" si="294"/>
        <v>40.07</v>
      </c>
      <c r="S3185" s="12">
        <f t="shared" si="296"/>
        <v>41491.79478009259</v>
      </c>
      <c r="T3185" s="12">
        <f t="shared" si="297"/>
        <v>41509.79478009259</v>
      </c>
      <c r="U3185">
        <f t="shared" si="298"/>
        <v>2013</v>
      </c>
      <c r="V3185" s="18">
        <f t="shared" si="299"/>
        <v>18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8315</v>
      </c>
      <c r="P3186" t="s">
        <v>8316</v>
      </c>
      <c r="Q3186">
        <f t="shared" si="295"/>
        <v>107</v>
      </c>
      <c r="R3186">
        <f t="shared" si="294"/>
        <v>100.22</v>
      </c>
      <c r="S3186" s="12">
        <f t="shared" si="296"/>
        <v>41791.993414351848</v>
      </c>
      <c r="T3186" s="12">
        <f t="shared" si="297"/>
        <v>41821.993414351848</v>
      </c>
      <c r="U3186">
        <f t="shared" si="298"/>
        <v>2014</v>
      </c>
      <c r="V3186" s="18">
        <f t="shared" si="299"/>
        <v>30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8315</v>
      </c>
      <c r="P3187" t="s">
        <v>8316</v>
      </c>
      <c r="Q3187">
        <f t="shared" si="295"/>
        <v>100</v>
      </c>
      <c r="R3187">
        <f t="shared" si="294"/>
        <v>41.67</v>
      </c>
      <c r="S3187" s="12">
        <f t="shared" si="296"/>
        <v>41829.977326388893</v>
      </c>
      <c r="T3187" s="12">
        <f t="shared" si="297"/>
        <v>41836.977326388893</v>
      </c>
      <c r="U3187">
        <f t="shared" si="298"/>
        <v>2014</v>
      </c>
      <c r="V3187" s="18">
        <f t="shared" si="299"/>
        <v>7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8315</v>
      </c>
      <c r="P3188" t="s">
        <v>8316</v>
      </c>
      <c r="Q3188">
        <f t="shared" si="295"/>
        <v>102</v>
      </c>
      <c r="R3188">
        <f t="shared" si="294"/>
        <v>46.71</v>
      </c>
      <c r="S3188" s="12">
        <f t="shared" si="296"/>
        <v>41868.924050925925</v>
      </c>
      <c r="T3188" s="12">
        <f t="shared" si="297"/>
        <v>41898.875</v>
      </c>
      <c r="U3188">
        <f t="shared" si="298"/>
        <v>2014</v>
      </c>
      <c r="V3188" s="18">
        <f t="shared" si="299"/>
        <v>29.950949074074074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8315</v>
      </c>
      <c r="P3189" t="s">
        <v>8316</v>
      </c>
      <c r="Q3189">
        <f t="shared" si="295"/>
        <v>116</v>
      </c>
      <c r="R3189">
        <f t="shared" si="294"/>
        <v>71.489999999999995</v>
      </c>
      <c r="S3189" s="12">
        <f t="shared" si="296"/>
        <v>41835.666354166664</v>
      </c>
      <c r="T3189" s="12">
        <f t="shared" si="297"/>
        <v>41855.666354166664</v>
      </c>
      <c r="U3189">
        <f t="shared" si="298"/>
        <v>2014</v>
      </c>
      <c r="V3189" s="18">
        <f t="shared" si="299"/>
        <v>20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8315</v>
      </c>
      <c r="P3190" t="s">
        <v>8357</v>
      </c>
      <c r="Q3190">
        <f t="shared" si="295"/>
        <v>65</v>
      </c>
      <c r="R3190">
        <f t="shared" si="294"/>
        <v>14.44</v>
      </c>
      <c r="S3190" s="12">
        <f t="shared" si="296"/>
        <v>42144.415532407409</v>
      </c>
      <c r="T3190" s="12">
        <f t="shared" si="297"/>
        <v>42165.415532407409</v>
      </c>
      <c r="U3190">
        <f t="shared" si="298"/>
        <v>2015</v>
      </c>
      <c r="V3190" s="18">
        <f t="shared" si="299"/>
        <v>21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8315</v>
      </c>
      <c r="P3191" t="s">
        <v>8357</v>
      </c>
      <c r="Q3191">
        <f t="shared" si="295"/>
        <v>12</v>
      </c>
      <c r="R3191">
        <f t="shared" si="294"/>
        <v>356.84</v>
      </c>
      <c r="S3191" s="12">
        <f t="shared" si="296"/>
        <v>42118.346435185187</v>
      </c>
      <c r="T3191" s="12">
        <f t="shared" si="297"/>
        <v>42148.346435185187</v>
      </c>
      <c r="U3191">
        <f t="shared" si="298"/>
        <v>2015</v>
      </c>
      <c r="V3191" s="18">
        <f t="shared" si="299"/>
        <v>30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8315</v>
      </c>
      <c r="P3192" t="s">
        <v>8357</v>
      </c>
      <c r="Q3192">
        <f t="shared" si="295"/>
        <v>0</v>
      </c>
      <c r="R3192">
        <f t="shared" si="294"/>
        <v>0</v>
      </c>
      <c r="S3192" s="12">
        <f t="shared" si="296"/>
        <v>42683.151331018518</v>
      </c>
      <c r="T3192" s="12">
        <f t="shared" si="297"/>
        <v>42713.192997685182</v>
      </c>
      <c r="U3192">
        <f t="shared" si="298"/>
        <v>2016</v>
      </c>
      <c r="V3192" s="18">
        <f t="shared" si="299"/>
        <v>30.041666666666668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8315</v>
      </c>
      <c r="P3193" t="s">
        <v>8357</v>
      </c>
      <c r="Q3193">
        <f t="shared" si="295"/>
        <v>4</v>
      </c>
      <c r="R3193">
        <f t="shared" si="294"/>
        <v>37.75</v>
      </c>
      <c r="S3193" s="12">
        <f t="shared" si="296"/>
        <v>42538.755428240736</v>
      </c>
      <c r="T3193" s="12">
        <f t="shared" si="297"/>
        <v>42598.755428240736</v>
      </c>
      <c r="U3193">
        <f t="shared" si="298"/>
        <v>2016</v>
      </c>
      <c r="V3193" s="18">
        <f t="shared" si="299"/>
        <v>60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8315</v>
      </c>
      <c r="P3194" t="s">
        <v>8357</v>
      </c>
      <c r="Q3194">
        <f t="shared" si="295"/>
        <v>1</v>
      </c>
      <c r="R3194">
        <f t="shared" si="294"/>
        <v>12.75</v>
      </c>
      <c r="S3194" s="12">
        <f t="shared" si="296"/>
        <v>42018.94049768518</v>
      </c>
      <c r="T3194" s="12">
        <f t="shared" si="297"/>
        <v>42063.916666666672</v>
      </c>
      <c r="U3194">
        <f t="shared" si="298"/>
        <v>2015</v>
      </c>
      <c r="V3194" s="18">
        <f t="shared" si="299"/>
        <v>44.976168981481486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8315</v>
      </c>
      <c r="P3195" t="s">
        <v>8357</v>
      </c>
      <c r="Q3195">
        <f t="shared" si="295"/>
        <v>12</v>
      </c>
      <c r="R3195">
        <f t="shared" si="294"/>
        <v>24.46</v>
      </c>
      <c r="S3195" s="12">
        <f t="shared" si="296"/>
        <v>42010.968240740738</v>
      </c>
      <c r="T3195" s="12">
        <f t="shared" si="297"/>
        <v>42055.968240740738</v>
      </c>
      <c r="U3195">
        <f t="shared" si="298"/>
        <v>2015</v>
      </c>
      <c r="V3195" s="18">
        <f t="shared" si="299"/>
        <v>45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8315</v>
      </c>
      <c r="P3196" t="s">
        <v>8357</v>
      </c>
      <c r="Q3196">
        <f t="shared" si="295"/>
        <v>0</v>
      </c>
      <c r="R3196">
        <f t="shared" si="294"/>
        <v>0</v>
      </c>
      <c r="S3196" s="12">
        <f t="shared" si="296"/>
        <v>42182.062476851846</v>
      </c>
      <c r="T3196" s="12">
        <f t="shared" si="297"/>
        <v>42212.062476851846</v>
      </c>
      <c r="U3196">
        <f t="shared" si="298"/>
        <v>2015</v>
      </c>
      <c r="V3196" s="18">
        <f t="shared" si="299"/>
        <v>30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8315</v>
      </c>
      <c r="P3197" t="s">
        <v>8357</v>
      </c>
      <c r="Q3197">
        <f t="shared" si="295"/>
        <v>59</v>
      </c>
      <c r="R3197">
        <f t="shared" si="294"/>
        <v>53.08</v>
      </c>
      <c r="S3197" s="12">
        <f t="shared" si="296"/>
        <v>42017.594236111108</v>
      </c>
      <c r="T3197" s="12">
        <f t="shared" si="297"/>
        <v>42047.594236111108</v>
      </c>
      <c r="U3197">
        <f t="shared" si="298"/>
        <v>2015</v>
      </c>
      <c r="V3197" s="18">
        <f t="shared" si="299"/>
        <v>30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8315</v>
      </c>
      <c r="P3198" t="s">
        <v>8357</v>
      </c>
      <c r="Q3198">
        <f t="shared" si="295"/>
        <v>0</v>
      </c>
      <c r="R3198">
        <f t="shared" si="294"/>
        <v>300</v>
      </c>
      <c r="S3198" s="12">
        <f t="shared" si="296"/>
        <v>42157.598090277781</v>
      </c>
      <c r="T3198" s="12">
        <f t="shared" si="297"/>
        <v>42217.583333333328</v>
      </c>
      <c r="U3198">
        <f t="shared" si="298"/>
        <v>2015</v>
      </c>
      <c r="V3198" s="18">
        <f t="shared" si="299"/>
        <v>59.98524305555555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8315</v>
      </c>
      <c r="P3199" t="s">
        <v>8357</v>
      </c>
      <c r="Q3199">
        <f t="shared" si="295"/>
        <v>11</v>
      </c>
      <c r="R3199">
        <f t="shared" si="294"/>
        <v>286.25</v>
      </c>
      <c r="S3199" s="12">
        <f t="shared" si="296"/>
        <v>42009.493263888886</v>
      </c>
      <c r="T3199" s="12">
        <f t="shared" si="297"/>
        <v>42039.493263888886</v>
      </c>
      <c r="U3199">
        <f t="shared" si="298"/>
        <v>2015</v>
      </c>
      <c r="V3199" s="18">
        <f t="shared" si="299"/>
        <v>30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8315</v>
      </c>
      <c r="P3200" t="s">
        <v>8357</v>
      </c>
      <c r="Q3200">
        <f t="shared" si="295"/>
        <v>0</v>
      </c>
      <c r="R3200">
        <f t="shared" si="294"/>
        <v>36.67</v>
      </c>
      <c r="S3200" s="12">
        <f t="shared" si="296"/>
        <v>42013.424502314811</v>
      </c>
      <c r="T3200" s="12">
        <f t="shared" si="297"/>
        <v>42051.424502314811</v>
      </c>
      <c r="U3200">
        <f t="shared" si="298"/>
        <v>2015</v>
      </c>
      <c r="V3200" s="18">
        <f t="shared" si="299"/>
        <v>38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8315</v>
      </c>
      <c r="P3201" t="s">
        <v>8357</v>
      </c>
      <c r="Q3201">
        <f t="shared" si="295"/>
        <v>52</v>
      </c>
      <c r="R3201">
        <f t="shared" si="294"/>
        <v>49.21</v>
      </c>
      <c r="S3201" s="12">
        <f t="shared" si="296"/>
        <v>41858.761782407404</v>
      </c>
      <c r="T3201" s="12">
        <f t="shared" si="297"/>
        <v>41888.875</v>
      </c>
      <c r="U3201">
        <f t="shared" si="298"/>
        <v>2014</v>
      </c>
      <c r="V3201" s="18">
        <f t="shared" si="299"/>
        <v>30.113217592592591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8315</v>
      </c>
      <c r="P3202" t="s">
        <v>8357</v>
      </c>
      <c r="Q3202">
        <f t="shared" si="295"/>
        <v>0</v>
      </c>
      <c r="R3202">
        <f t="shared" ref="R3202:R3265" si="300">IFERROR(ROUND(E3202/L3202,2),0)</f>
        <v>1</v>
      </c>
      <c r="S3202" s="12">
        <f t="shared" si="296"/>
        <v>42460.320613425924</v>
      </c>
      <c r="T3202" s="12">
        <f t="shared" si="297"/>
        <v>42490.231944444444</v>
      </c>
      <c r="U3202">
        <f t="shared" si="298"/>
        <v>2016</v>
      </c>
      <c r="V3202" s="18">
        <f t="shared" si="299"/>
        <v>29.911331018518521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8315</v>
      </c>
      <c r="P3203" t="s">
        <v>8357</v>
      </c>
      <c r="Q3203">
        <f t="shared" ref="Q3203:Q3266" si="301">ROUND(E3203/D3203*100,0)</f>
        <v>1</v>
      </c>
      <c r="R3203">
        <f t="shared" si="300"/>
        <v>12.5</v>
      </c>
      <c r="S3203" s="12">
        <f t="shared" ref="S3203:S3266" si="302">(((J3203/60)/60)/24)+DATE(1970,1,1)</f>
        <v>41861.767094907409</v>
      </c>
      <c r="T3203" s="12">
        <f t="shared" ref="T3203:T3266" si="303">(((I3203/60)/60)/24)+DATE(1970,1,1)</f>
        <v>41882.767094907409</v>
      </c>
      <c r="U3203">
        <f t="shared" ref="U3203:U3266" si="304">YEAR(S3203)</f>
        <v>2014</v>
      </c>
      <c r="V3203" s="18">
        <f t="shared" ref="V3203:V3266" si="305">(I3203-J3203)/60/60/24</f>
        <v>21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8315</v>
      </c>
      <c r="P3204" t="s">
        <v>8357</v>
      </c>
      <c r="Q3204">
        <f t="shared" si="301"/>
        <v>55</v>
      </c>
      <c r="R3204">
        <f t="shared" si="300"/>
        <v>109.04</v>
      </c>
      <c r="S3204" s="12">
        <f t="shared" si="302"/>
        <v>42293.853541666671</v>
      </c>
      <c r="T3204" s="12">
        <f t="shared" si="303"/>
        <v>42352.249305555553</v>
      </c>
      <c r="U3204">
        <f t="shared" si="304"/>
        <v>2015</v>
      </c>
      <c r="V3204" s="18">
        <f t="shared" si="305"/>
        <v>58.395763888888887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8315</v>
      </c>
      <c r="P3205" t="s">
        <v>8357</v>
      </c>
      <c r="Q3205">
        <f t="shared" si="301"/>
        <v>25</v>
      </c>
      <c r="R3205">
        <f t="shared" si="300"/>
        <v>41.67</v>
      </c>
      <c r="S3205" s="12">
        <f t="shared" si="302"/>
        <v>42242.988680555558</v>
      </c>
      <c r="T3205" s="12">
        <f t="shared" si="303"/>
        <v>42272.988680555558</v>
      </c>
      <c r="U3205">
        <f t="shared" si="304"/>
        <v>2015</v>
      </c>
      <c r="V3205" s="18">
        <f t="shared" si="305"/>
        <v>30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8315</v>
      </c>
      <c r="P3206" t="s">
        <v>8357</v>
      </c>
      <c r="Q3206">
        <f t="shared" si="301"/>
        <v>0</v>
      </c>
      <c r="R3206">
        <f t="shared" si="300"/>
        <v>0</v>
      </c>
      <c r="S3206" s="12">
        <f t="shared" si="302"/>
        <v>42172.686099537037</v>
      </c>
      <c r="T3206" s="12">
        <f t="shared" si="303"/>
        <v>42202.676388888889</v>
      </c>
      <c r="U3206">
        <f t="shared" si="304"/>
        <v>2015</v>
      </c>
      <c r="V3206" s="18">
        <f t="shared" si="305"/>
        <v>29.990289351851853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8315</v>
      </c>
      <c r="P3207" t="s">
        <v>8357</v>
      </c>
      <c r="Q3207">
        <f t="shared" si="301"/>
        <v>3</v>
      </c>
      <c r="R3207">
        <f t="shared" si="300"/>
        <v>22.75</v>
      </c>
      <c r="S3207" s="12">
        <f t="shared" si="302"/>
        <v>42095.374675925923</v>
      </c>
      <c r="T3207" s="12">
        <f t="shared" si="303"/>
        <v>42125.374675925923</v>
      </c>
      <c r="U3207">
        <f t="shared" si="304"/>
        <v>2015</v>
      </c>
      <c r="V3207" s="18">
        <f t="shared" si="305"/>
        <v>30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8315</v>
      </c>
      <c r="P3208" t="s">
        <v>8357</v>
      </c>
      <c r="Q3208">
        <f t="shared" si="301"/>
        <v>0</v>
      </c>
      <c r="R3208">
        <f t="shared" si="300"/>
        <v>0</v>
      </c>
      <c r="S3208" s="12">
        <f t="shared" si="302"/>
        <v>42236.276053240741</v>
      </c>
      <c r="T3208" s="12">
        <f t="shared" si="303"/>
        <v>42266.276053240741</v>
      </c>
      <c r="U3208">
        <f t="shared" si="304"/>
        <v>2015</v>
      </c>
      <c r="V3208" s="18">
        <f t="shared" si="305"/>
        <v>30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8315</v>
      </c>
      <c r="P3209" t="s">
        <v>8357</v>
      </c>
      <c r="Q3209">
        <f t="shared" si="301"/>
        <v>46</v>
      </c>
      <c r="R3209">
        <f t="shared" si="300"/>
        <v>70.83</v>
      </c>
      <c r="S3209" s="12">
        <f t="shared" si="302"/>
        <v>42057.277858796297</v>
      </c>
      <c r="T3209" s="12">
        <f t="shared" si="303"/>
        <v>42117.236192129625</v>
      </c>
      <c r="U3209">
        <f t="shared" si="304"/>
        <v>2015</v>
      </c>
      <c r="V3209" s="18">
        <f t="shared" si="305"/>
        <v>59.958333333333336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8315</v>
      </c>
      <c r="P3210" t="s">
        <v>8316</v>
      </c>
      <c r="Q3210">
        <f t="shared" si="301"/>
        <v>104</v>
      </c>
      <c r="R3210">
        <f t="shared" si="300"/>
        <v>63.11</v>
      </c>
      <c r="S3210" s="12">
        <f t="shared" si="302"/>
        <v>41827.605057870373</v>
      </c>
      <c r="T3210" s="12">
        <f t="shared" si="303"/>
        <v>41848.605057870373</v>
      </c>
      <c r="U3210">
        <f t="shared" si="304"/>
        <v>2014</v>
      </c>
      <c r="V3210" s="18">
        <f t="shared" si="305"/>
        <v>21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8315</v>
      </c>
      <c r="P3211" t="s">
        <v>8316</v>
      </c>
      <c r="Q3211">
        <f t="shared" si="301"/>
        <v>119</v>
      </c>
      <c r="R3211">
        <f t="shared" si="300"/>
        <v>50.16</v>
      </c>
      <c r="S3211" s="12">
        <f t="shared" si="302"/>
        <v>41778.637245370373</v>
      </c>
      <c r="T3211" s="12">
        <f t="shared" si="303"/>
        <v>41810.958333333336</v>
      </c>
      <c r="U3211">
        <f t="shared" si="304"/>
        <v>2014</v>
      </c>
      <c r="V3211" s="18">
        <f t="shared" si="305"/>
        <v>32.321087962962963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8315</v>
      </c>
      <c r="P3212" t="s">
        <v>8316</v>
      </c>
      <c r="Q3212">
        <f t="shared" si="301"/>
        <v>126</v>
      </c>
      <c r="R3212">
        <f t="shared" si="300"/>
        <v>62.88</v>
      </c>
      <c r="S3212" s="12">
        <f t="shared" si="302"/>
        <v>41013.936562499999</v>
      </c>
      <c r="T3212" s="12">
        <f t="shared" si="303"/>
        <v>41061.165972222225</v>
      </c>
      <c r="U3212">
        <f t="shared" si="304"/>
        <v>2012</v>
      </c>
      <c r="V3212" s="18">
        <f t="shared" si="305"/>
        <v>47.229409722222222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8315</v>
      </c>
      <c r="P3213" t="s">
        <v>8316</v>
      </c>
      <c r="Q3213">
        <f t="shared" si="301"/>
        <v>120</v>
      </c>
      <c r="R3213">
        <f t="shared" si="300"/>
        <v>85.53</v>
      </c>
      <c r="S3213" s="12">
        <f t="shared" si="302"/>
        <v>41834.586574074077</v>
      </c>
      <c r="T3213" s="12">
        <f t="shared" si="303"/>
        <v>41866.083333333336</v>
      </c>
      <c r="U3213">
        <f t="shared" si="304"/>
        <v>2014</v>
      </c>
      <c r="V3213" s="18">
        <f t="shared" si="305"/>
        <v>31.49675925925926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8315</v>
      </c>
      <c r="P3214" t="s">
        <v>8316</v>
      </c>
      <c r="Q3214">
        <f t="shared" si="301"/>
        <v>126</v>
      </c>
      <c r="R3214">
        <f t="shared" si="300"/>
        <v>53.72</v>
      </c>
      <c r="S3214" s="12">
        <f t="shared" si="302"/>
        <v>41829.795729166668</v>
      </c>
      <c r="T3214" s="12">
        <f t="shared" si="303"/>
        <v>41859.795729166668</v>
      </c>
      <c r="U3214">
        <f t="shared" si="304"/>
        <v>2014</v>
      </c>
      <c r="V3214" s="18">
        <f t="shared" si="305"/>
        <v>30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8315</v>
      </c>
      <c r="P3215" t="s">
        <v>8316</v>
      </c>
      <c r="Q3215">
        <f t="shared" si="301"/>
        <v>100</v>
      </c>
      <c r="R3215">
        <f t="shared" si="300"/>
        <v>127.81</v>
      </c>
      <c r="S3215" s="12">
        <f t="shared" si="302"/>
        <v>42171.763414351852</v>
      </c>
      <c r="T3215" s="12">
        <f t="shared" si="303"/>
        <v>42211.763414351852</v>
      </c>
      <c r="U3215">
        <f t="shared" si="304"/>
        <v>2015</v>
      </c>
      <c r="V3215" s="18">
        <f t="shared" si="305"/>
        <v>40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8315</v>
      </c>
      <c r="P3216" t="s">
        <v>8316</v>
      </c>
      <c r="Q3216">
        <f t="shared" si="301"/>
        <v>102</v>
      </c>
      <c r="R3216">
        <f t="shared" si="300"/>
        <v>106.57</v>
      </c>
      <c r="S3216" s="12">
        <f t="shared" si="302"/>
        <v>42337.792511574073</v>
      </c>
      <c r="T3216" s="12">
        <f t="shared" si="303"/>
        <v>42374.996527777781</v>
      </c>
      <c r="U3216">
        <f t="shared" si="304"/>
        <v>2015</v>
      </c>
      <c r="V3216" s="18">
        <f t="shared" si="305"/>
        <v>37.204016203703702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8315</v>
      </c>
      <c r="P3217" t="s">
        <v>8316</v>
      </c>
      <c r="Q3217">
        <f t="shared" si="301"/>
        <v>100</v>
      </c>
      <c r="R3217">
        <f t="shared" si="300"/>
        <v>262.11</v>
      </c>
      <c r="S3217" s="12">
        <f t="shared" si="302"/>
        <v>42219.665173611109</v>
      </c>
      <c r="T3217" s="12">
        <f t="shared" si="303"/>
        <v>42257.165972222225</v>
      </c>
      <c r="U3217">
        <f t="shared" si="304"/>
        <v>2015</v>
      </c>
      <c r="V3217" s="18">
        <f t="shared" si="305"/>
        <v>37.500798611111115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8315</v>
      </c>
      <c r="P3218" t="s">
        <v>8316</v>
      </c>
      <c r="Q3218">
        <f t="shared" si="301"/>
        <v>100</v>
      </c>
      <c r="R3218">
        <f t="shared" si="300"/>
        <v>57.17</v>
      </c>
      <c r="S3218" s="12">
        <f t="shared" si="302"/>
        <v>42165.462627314817</v>
      </c>
      <c r="T3218" s="12">
        <f t="shared" si="303"/>
        <v>42196.604166666672</v>
      </c>
      <c r="U3218">
        <f t="shared" si="304"/>
        <v>2015</v>
      </c>
      <c r="V3218" s="18">
        <f t="shared" si="305"/>
        <v>31.141539351851851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8315</v>
      </c>
      <c r="P3219" t="s">
        <v>8316</v>
      </c>
      <c r="Q3219">
        <f t="shared" si="301"/>
        <v>116</v>
      </c>
      <c r="R3219">
        <f t="shared" si="300"/>
        <v>50.2</v>
      </c>
      <c r="S3219" s="12">
        <f t="shared" si="302"/>
        <v>42648.546111111107</v>
      </c>
      <c r="T3219" s="12">
        <f t="shared" si="303"/>
        <v>42678.546111111107</v>
      </c>
      <c r="U3219">
        <f t="shared" si="304"/>
        <v>2016</v>
      </c>
      <c r="V3219" s="18">
        <f t="shared" si="305"/>
        <v>30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8315</v>
      </c>
      <c r="P3220" t="s">
        <v>8316</v>
      </c>
      <c r="Q3220">
        <f t="shared" si="301"/>
        <v>102</v>
      </c>
      <c r="R3220">
        <f t="shared" si="300"/>
        <v>66.59</v>
      </c>
      <c r="S3220" s="12">
        <f t="shared" si="302"/>
        <v>41971.002152777779</v>
      </c>
      <c r="T3220" s="12">
        <f t="shared" si="303"/>
        <v>42004</v>
      </c>
      <c r="U3220">
        <f t="shared" si="304"/>
        <v>2014</v>
      </c>
      <c r="V3220" s="18">
        <f t="shared" si="305"/>
        <v>32.997847222222227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8315</v>
      </c>
      <c r="P3221" t="s">
        <v>8316</v>
      </c>
      <c r="Q3221">
        <f t="shared" si="301"/>
        <v>100</v>
      </c>
      <c r="R3221">
        <f t="shared" si="300"/>
        <v>168.25</v>
      </c>
      <c r="S3221" s="12">
        <f t="shared" si="302"/>
        <v>42050.983182870375</v>
      </c>
      <c r="T3221" s="12">
        <f t="shared" si="303"/>
        <v>42085.941516203704</v>
      </c>
      <c r="U3221">
        <f t="shared" si="304"/>
        <v>2015</v>
      </c>
      <c r="V3221" s="18">
        <f t="shared" si="305"/>
        <v>34.958333333333336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8315</v>
      </c>
      <c r="P3222" t="s">
        <v>8316</v>
      </c>
      <c r="Q3222">
        <f t="shared" si="301"/>
        <v>101</v>
      </c>
      <c r="R3222">
        <f t="shared" si="300"/>
        <v>256.37</v>
      </c>
      <c r="S3222" s="12">
        <f t="shared" si="302"/>
        <v>42772.833379629628</v>
      </c>
      <c r="T3222" s="12">
        <f t="shared" si="303"/>
        <v>42806.875</v>
      </c>
      <c r="U3222">
        <f t="shared" si="304"/>
        <v>2017</v>
      </c>
      <c r="V3222" s="18">
        <f t="shared" si="305"/>
        <v>34.041620370370374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8315</v>
      </c>
      <c r="P3223" t="s">
        <v>8316</v>
      </c>
      <c r="Q3223">
        <f t="shared" si="301"/>
        <v>103</v>
      </c>
      <c r="R3223">
        <f t="shared" si="300"/>
        <v>36.61</v>
      </c>
      <c r="S3223" s="12">
        <f t="shared" si="302"/>
        <v>42155.696793981479</v>
      </c>
      <c r="T3223" s="12">
        <f t="shared" si="303"/>
        <v>42190.696793981479</v>
      </c>
      <c r="U3223">
        <f t="shared" si="304"/>
        <v>2015</v>
      </c>
      <c r="V3223" s="18">
        <f t="shared" si="305"/>
        <v>35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8315</v>
      </c>
      <c r="P3224" t="s">
        <v>8316</v>
      </c>
      <c r="Q3224">
        <f t="shared" si="301"/>
        <v>125</v>
      </c>
      <c r="R3224">
        <f t="shared" si="300"/>
        <v>37.14</v>
      </c>
      <c r="S3224" s="12">
        <f t="shared" si="302"/>
        <v>42270.582141203704</v>
      </c>
      <c r="T3224" s="12">
        <f t="shared" si="303"/>
        <v>42301.895138888889</v>
      </c>
      <c r="U3224">
        <f t="shared" si="304"/>
        <v>2015</v>
      </c>
      <c r="V3224" s="18">
        <f t="shared" si="305"/>
        <v>31.312997685185184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8315</v>
      </c>
      <c r="P3225" t="s">
        <v>8316</v>
      </c>
      <c r="Q3225">
        <f t="shared" si="301"/>
        <v>110</v>
      </c>
      <c r="R3225">
        <f t="shared" si="300"/>
        <v>45.88</v>
      </c>
      <c r="S3225" s="12">
        <f t="shared" si="302"/>
        <v>42206.835370370376</v>
      </c>
      <c r="T3225" s="12">
        <f t="shared" si="303"/>
        <v>42236.835370370376</v>
      </c>
      <c r="U3225">
        <f t="shared" si="304"/>
        <v>2015</v>
      </c>
      <c r="V3225" s="18">
        <f t="shared" si="305"/>
        <v>30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8315</v>
      </c>
      <c r="P3226" t="s">
        <v>8316</v>
      </c>
      <c r="Q3226">
        <f t="shared" si="301"/>
        <v>102</v>
      </c>
      <c r="R3226">
        <f t="shared" si="300"/>
        <v>141.71</v>
      </c>
      <c r="S3226" s="12">
        <f t="shared" si="302"/>
        <v>42697.850844907407</v>
      </c>
      <c r="T3226" s="12">
        <f t="shared" si="303"/>
        <v>42745.208333333328</v>
      </c>
      <c r="U3226">
        <f t="shared" si="304"/>
        <v>2016</v>
      </c>
      <c r="V3226" s="18">
        <f t="shared" si="305"/>
        <v>47.357488425925929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8315</v>
      </c>
      <c r="P3227" t="s">
        <v>8316</v>
      </c>
      <c r="Q3227">
        <f t="shared" si="301"/>
        <v>102</v>
      </c>
      <c r="R3227">
        <f t="shared" si="300"/>
        <v>52.49</v>
      </c>
      <c r="S3227" s="12">
        <f t="shared" si="302"/>
        <v>42503.559467592597</v>
      </c>
      <c r="T3227" s="12">
        <f t="shared" si="303"/>
        <v>42524.875</v>
      </c>
      <c r="U3227">
        <f t="shared" si="304"/>
        <v>2016</v>
      </c>
      <c r="V3227" s="18">
        <f t="shared" si="305"/>
        <v>21.315532407407407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8315</v>
      </c>
      <c r="P3228" t="s">
        <v>8316</v>
      </c>
      <c r="Q3228">
        <f t="shared" si="301"/>
        <v>104</v>
      </c>
      <c r="R3228">
        <f t="shared" si="300"/>
        <v>59.52</v>
      </c>
      <c r="S3228" s="12">
        <f t="shared" si="302"/>
        <v>42277.583472222221</v>
      </c>
      <c r="T3228" s="12">
        <f t="shared" si="303"/>
        <v>42307.583472222221</v>
      </c>
      <c r="U3228">
        <f t="shared" si="304"/>
        <v>2015</v>
      </c>
      <c r="V3228" s="18">
        <f t="shared" si="305"/>
        <v>30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8315</v>
      </c>
      <c r="P3229" t="s">
        <v>8316</v>
      </c>
      <c r="Q3229">
        <f t="shared" si="301"/>
        <v>125</v>
      </c>
      <c r="R3229">
        <f t="shared" si="300"/>
        <v>50</v>
      </c>
      <c r="S3229" s="12">
        <f t="shared" si="302"/>
        <v>42722.882361111115</v>
      </c>
      <c r="T3229" s="12">
        <f t="shared" si="303"/>
        <v>42752.882361111115</v>
      </c>
      <c r="U3229">
        <f t="shared" si="304"/>
        <v>2016</v>
      </c>
      <c r="V3229" s="18">
        <f t="shared" si="305"/>
        <v>30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8315</v>
      </c>
      <c r="P3230" t="s">
        <v>8316</v>
      </c>
      <c r="Q3230">
        <f t="shared" si="301"/>
        <v>102</v>
      </c>
      <c r="R3230">
        <f t="shared" si="300"/>
        <v>193.62</v>
      </c>
      <c r="S3230" s="12">
        <f t="shared" si="302"/>
        <v>42323.70930555556</v>
      </c>
      <c r="T3230" s="12">
        <f t="shared" si="303"/>
        <v>42355.207638888889</v>
      </c>
      <c r="U3230">
        <f t="shared" si="304"/>
        <v>2015</v>
      </c>
      <c r="V3230" s="18">
        <f t="shared" si="305"/>
        <v>31.498333333333331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8315</v>
      </c>
      <c r="P3231" t="s">
        <v>8316</v>
      </c>
      <c r="Q3231">
        <f t="shared" si="301"/>
        <v>108</v>
      </c>
      <c r="R3231">
        <f t="shared" si="300"/>
        <v>106.8</v>
      </c>
      <c r="S3231" s="12">
        <f t="shared" si="302"/>
        <v>41933.291643518518</v>
      </c>
      <c r="T3231" s="12">
        <f t="shared" si="303"/>
        <v>41963.333310185189</v>
      </c>
      <c r="U3231">
        <f t="shared" si="304"/>
        <v>2014</v>
      </c>
      <c r="V3231" s="18">
        <f t="shared" si="305"/>
        <v>30.041666666666668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8315</v>
      </c>
      <c r="P3232" t="s">
        <v>8316</v>
      </c>
      <c r="Q3232">
        <f t="shared" si="301"/>
        <v>110</v>
      </c>
      <c r="R3232">
        <f t="shared" si="300"/>
        <v>77.22</v>
      </c>
      <c r="S3232" s="12">
        <f t="shared" si="302"/>
        <v>41898.168125000004</v>
      </c>
      <c r="T3232" s="12">
        <f t="shared" si="303"/>
        <v>41913.165972222225</v>
      </c>
      <c r="U3232">
        <f t="shared" si="304"/>
        <v>2014</v>
      </c>
      <c r="V3232" s="18">
        <f t="shared" si="305"/>
        <v>14.997847222222225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8315</v>
      </c>
      <c r="P3233" t="s">
        <v>8316</v>
      </c>
      <c r="Q3233">
        <f t="shared" si="301"/>
        <v>161</v>
      </c>
      <c r="R3233">
        <f t="shared" si="300"/>
        <v>57.5</v>
      </c>
      <c r="S3233" s="12">
        <f t="shared" si="302"/>
        <v>42446.943831018521</v>
      </c>
      <c r="T3233" s="12">
        <f t="shared" si="303"/>
        <v>42476.943831018521</v>
      </c>
      <c r="U3233">
        <f t="shared" si="304"/>
        <v>2016</v>
      </c>
      <c r="V3233" s="18">
        <f t="shared" si="305"/>
        <v>30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8315</v>
      </c>
      <c r="P3234" t="s">
        <v>8316</v>
      </c>
      <c r="Q3234">
        <f t="shared" si="301"/>
        <v>131</v>
      </c>
      <c r="R3234">
        <f t="shared" si="300"/>
        <v>50.46</v>
      </c>
      <c r="S3234" s="12">
        <f t="shared" si="302"/>
        <v>42463.81385416667</v>
      </c>
      <c r="T3234" s="12">
        <f t="shared" si="303"/>
        <v>42494.165972222225</v>
      </c>
      <c r="U3234">
        <f t="shared" si="304"/>
        <v>2016</v>
      </c>
      <c r="V3234" s="18">
        <f t="shared" si="305"/>
        <v>30.352118055555561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8315</v>
      </c>
      <c r="P3235" t="s">
        <v>8316</v>
      </c>
      <c r="Q3235">
        <f t="shared" si="301"/>
        <v>119</v>
      </c>
      <c r="R3235">
        <f t="shared" si="300"/>
        <v>97.38</v>
      </c>
      <c r="S3235" s="12">
        <f t="shared" si="302"/>
        <v>42766.805034722223</v>
      </c>
      <c r="T3235" s="12">
        <f t="shared" si="303"/>
        <v>42796.805034722223</v>
      </c>
      <c r="U3235">
        <f t="shared" si="304"/>
        <v>2017</v>
      </c>
      <c r="V3235" s="18">
        <f t="shared" si="305"/>
        <v>30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8315</v>
      </c>
      <c r="P3236" t="s">
        <v>8316</v>
      </c>
      <c r="Q3236">
        <f t="shared" si="301"/>
        <v>100</v>
      </c>
      <c r="R3236">
        <f t="shared" si="300"/>
        <v>34.92</v>
      </c>
      <c r="S3236" s="12">
        <f t="shared" si="302"/>
        <v>42734.789444444439</v>
      </c>
      <c r="T3236" s="12">
        <f t="shared" si="303"/>
        <v>42767.979861111111</v>
      </c>
      <c r="U3236">
        <f t="shared" si="304"/>
        <v>2016</v>
      </c>
      <c r="V3236" s="18">
        <f t="shared" si="305"/>
        <v>33.190416666666664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8315</v>
      </c>
      <c r="P3237" t="s">
        <v>8316</v>
      </c>
      <c r="Q3237">
        <f t="shared" si="301"/>
        <v>103</v>
      </c>
      <c r="R3237">
        <f t="shared" si="300"/>
        <v>85.53</v>
      </c>
      <c r="S3237" s="12">
        <f t="shared" si="302"/>
        <v>42522.347812499997</v>
      </c>
      <c r="T3237" s="12">
        <f t="shared" si="303"/>
        <v>42552.347812499997</v>
      </c>
      <c r="U3237">
        <f t="shared" si="304"/>
        <v>2016</v>
      </c>
      <c r="V3237" s="18">
        <f t="shared" si="305"/>
        <v>30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8315</v>
      </c>
      <c r="P3238" t="s">
        <v>8316</v>
      </c>
      <c r="Q3238">
        <f t="shared" si="301"/>
        <v>101</v>
      </c>
      <c r="R3238">
        <f t="shared" si="300"/>
        <v>182.91</v>
      </c>
      <c r="S3238" s="12">
        <f t="shared" si="302"/>
        <v>42702.917048611111</v>
      </c>
      <c r="T3238" s="12">
        <f t="shared" si="303"/>
        <v>42732.917048611111</v>
      </c>
      <c r="U3238">
        <f t="shared" si="304"/>
        <v>2016</v>
      </c>
      <c r="V3238" s="18">
        <f t="shared" si="305"/>
        <v>30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8315</v>
      </c>
      <c r="P3239" t="s">
        <v>8316</v>
      </c>
      <c r="Q3239">
        <f t="shared" si="301"/>
        <v>101</v>
      </c>
      <c r="R3239">
        <f t="shared" si="300"/>
        <v>131.13999999999999</v>
      </c>
      <c r="S3239" s="12">
        <f t="shared" si="302"/>
        <v>42252.474351851852</v>
      </c>
      <c r="T3239" s="12">
        <f t="shared" si="303"/>
        <v>42276.165972222225</v>
      </c>
      <c r="U3239">
        <f t="shared" si="304"/>
        <v>2015</v>
      </c>
      <c r="V3239" s="18">
        <f t="shared" si="305"/>
        <v>23.691620370370373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8315</v>
      </c>
      <c r="P3240" t="s">
        <v>8316</v>
      </c>
      <c r="Q3240">
        <f t="shared" si="301"/>
        <v>112</v>
      </c>
      <c r="R3240">
        <f t="shared" si="300"/>
        <v>39.81</v>
      </c>
      <c r="S3240" s="12">
        <f t="shared" si="302"/>
        <v>42156.510393518518</v>
      </c>
      <c r="T3240" s="12">
        <f t="shared" si="303"/>
        <v>42186.510393518518</v>
      </c>
      <c r="U3240">
        <f t="shared" si="304"/>
        <v>2015</v>
      </c>
      <c r="V3240" s="18">
        <f t="shared" si="305"/>
        <v>30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8315</v>
      </c>
      <c r="P3241" t="s">
        <v>8316</v>
      </c>
      <c r="Q3241">
        <f t="shared" si="301"/>
        <v>106</v>
      </c>
      <c r="R3241">
        <f t="shared" si="300"/>
        <v>59.7</v>
      </c>
      <c r="S3241" s="12">
        <f t="shared" si="302"/>
        <v>42278.089039351849</v>
      </c>
      <c r="T3241" s="12">
        <f t="shared" si="303"/>
        <v>42302.999305555553</v>
      </c>
      <c r="U3241">
        <f t="shared" si="304"/>
        <v>2015</v>
      </c>
      <c r="V3241" s="18">
        <f t="shared" si="305"/>
        <v>24.910266203703703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8315</v>
      </c>
      <c r="P3242" t="s">
        <v>8316</v>
      </c>
      <c r="Q3242">
        <f t="shared" si="301"/>
        <v>101</v>
      </c>
      <c r="R3242">
        <f t="shared" si="300"/>
        <v>88.74</v>
      </c>
      <c r="S3242" s="12">
        <f t="shared" si="302"/>
        <v>42754.693842592591</v>
      </c>
      <c r="T3242" s="12">
        <f t="shared" si="303"/>
        <v>42782.958333333328</v>
      </c>
      <c r="U3242">
        <f t="shared" si="304"/>
        <v>2017</v>
      </c>
      <c r="V3242" s="18">
        <f t="shared" si="305"/>
        <v>28.26449074074074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8315</v>
      </c>
      <c r="P3243" t="s">
        <v>8316</v>
      </c>
      <c r="Q3243">
        <f t="shared" si="301"/>
        <v>115</v>
      </c>
      <c r="R3243">
        <f t="shared" si="300"/>
        <v>58.69</v>
      </c>
      <c r="S3243" s="12">
        <f t="shared" si="302"/>
        <v>41893.324884259258</v>
      </c>
      <c r="T3243" s="12">
        <f t="shared" si="303"/>
        <v>41926.290972222225</v>
      </c>
      <c r="U3243">
        <f t="shared" si="304"/>
        <v>2014</v>
      </c>
      <c r="V3243" s="18">
        <f t="shared" si="305"/>
        <v>32.966087962962959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8315</v>
      </c>
      <c r="P3244" t="s">
        <v>8316</v>
      </c>
      <c r="Q3244">
        <f t="shared" si="301"/>
        <v>127</v>
      </c>
      <c r="R3244">
        <f t="shared" si="300"/>
        <v>69.569999999999993</v>
      </c>
      <c r="S3244" s="12">
        <f t="shared" si="302"/>
        <v>41871.755694444444</v>
      </c>
      <c r="T3244" s="12">
        <f t="shared" si="303"/>
        <v>41901.755694444444</v>
      </c>
      <c r="U3244">
        <f t="shared" si="304"/>
        <v>2014</v>
      </c>
      <c r="V3244" s="18">
        <f t="shared" si="305"/>
        <v>30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8315</v>
      </c>
      <c r="P3245" t="s">
        <v>8316</v>
      </c>
      <c r="Q3245">
        <f t="shared" si="301"/>
        <v>103</v>
      </c>
      <c r="R3245">
        <f t="shared" si="300"/>
        <v>115.87</v>
      </c>
      <c r="S3245" s="12">
        <f t="shared" si="302"/>
        <v>42262.096782407403</v>
      </c>
      <c r="T3245" s="12">
        <f t="shared" si="303"/>
        <v>42286</v>
      </c>
      <c r="U3245">
        <f t="shared" si="304"/>
        <v>2015</v>
      </c>
      <c r="V3245" s="18">
        <f t="shared" si="305"/>
        <v>23.903217592592593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8315</v>
      </c>
      <c r="P3246" t="s">
        <v>8316</v>
      </c>
      <c r="Q3246">
        <f t="shared" si="301"/>
        <v>103</v>
      </c>
      <c r="R3246">
        <f t="shared" si="300"/>
        <v>23.87</v>
      </c>
      <c r="S3246" s="12">
        <f t="shared" si="302"/>
        <v>42675.694236111114</v>
      </c>
      <c r="T3246" s="12">
        <f t="shared" si="303"/>
        <v>42705.735902777778</v>
      </c>
      <c r="U3246">
        <f t="shared" si="304"/>
        <v>2016</v>
      </c>
      <c r="V3246" s="18">
        <f t="shared" si="305"/>
        <v>30.041666666666668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8315</v>
      </c>
      <c r="P3247" t="s">
        <v>8316</v>
      </c>
      <c r="Q3247">
        <f t="shared" si="301"/>
        <v>104</v>
      </c>
      <c r="R3247">
        <f t="shared" si="300"/>
        <v>81.13</v>
      </c>
      <c r="S3247" s="12">
        <f t="shared" si="302"/>
        <v>42135.60020833333</v>
      </c>
      <c r="T3247" s="12">
        <f t="shared" si="303"/>
        <v>42167.083333333328</v>
      </c>
      <c r="U3247">
        <f t="shared" si="304"/>
        <v>2015</v>
      </c>
      <c r="V3247" s="18">
        <f t="shared" si="305"/>
        <v>31.483124999999998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8315</v>
      </c>
      <c r="P3248" t="s">
        <v>8316</v>
      </c>
      <c r="Q3248">
        <f t="shared" si="301"/>
        <v>111</v>
      </c>
      <c r="R3248">
        <f t="shared" si="300"/>
        <v>57.63</v>
      </c>
      <c r="S3248" s="12">
        <f t="shared" si="302"/>
        <v>42230.472222222219</v>
      </c>
      <c r="T3248" s="12">
        <f t="shared" si="303"/>
        <v>42259.165972222225</v>
      </c>
      <c r="U3248">
        <f t="shared" si="304"/>
        <v>2015</v>
      </c>
      <c r="V3248" s="18">
        <f t="shared" si="305"/>
        <v>28.693749999999998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8315</v>
      </c>
      <c r="P3249" t="s">
        <v>8316</v>
      </c>
      <c r="Q3249">
        <f t="shared" si="301"/>
        <v>106</v>
      </c>
      <c r="R3249">
        <f t="shared" si="300"/>
        <v>46.43</v>
      </c>
      <c r="S3249" s="12">
        <f t="shared" si="302"/>
        <v>42167.434166666666</v>
      </c>
      <c r="T3249" s="12">
        <f t="shared" si="303"/>
        <v>42197.434166666666</v>
      </c>
      <c r="U3249">
        <f t="shared" si="304"/>
        <v>2015</v>
      </c>
      <c r="V3249" s="18">
        <f t="shared" si="305"/>
        <v>30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8315</v>
      </c>
      <c r="P3250" t="s">
        <v>8316</v>
      </c>
      <c r="Q3250">
        <f t="shared" si="301"/>
        <v>101</v>
      </c>
      <c r="R3250">
        <f t="shared" si="300"/>
        <v>60.48</v>
      </c>
      <c r="S3250" s="12">
        <f t="shared" si="302"/>
        <v>42068.888391203705</v>
      </c>
      <c r="T3250" s="12">
        <f t="shared" si="303"/>
        <v>42098.846724537041</v>
      </c>
      <c r="U3250">
        <f t="shared" si="304"/>
        <v>2015</v>
      </c>
      <c r="V3250" s="18">
        <f t="shared" si="305"/>
        <v>29.958333333333332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8315</v>
      </c>
      <c r="P3251" t="s">
        <v>8316</v>
      </c>
      <c r="Q3251">
        <f t="shared" si="301"/>
        <v>105</v>
      </c>
      <c r="R3251">
        <f t="shared" si="300"/>
        <v>65.58</v>
      </c>
      <c r="S3251" s="12">
        <f t="shared" si="302"/>
        <v>42145.746689814812</v>
      </c>
      <c r="T3251" s="12">
        <f t="shared" si="303"/>
        <v>42175.746689814812</v>
      </c>
      <c r="U3251">
        <f t="shared" si="304"/>
        <v>2015</v>
      </c>
      <c r="V3251" s="18">
        <f t="shared" si="305"/>
        <v>30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8315</v>
      </c>
      <c r="P3252" t="s">
        <v>8316</v>
      </c>
      <c r="Q3252">
        <f t="shared" si="301"/>
        <v>102</v>
      </c>
      <c r="R3252">
        <f t="shared" si="300"/>
        <v>119.19</v>
      </c>
      <c r="S3252" s="12">
        <f t="shared" si="302"/>
        <v>41918.742175925923</v>
      </c>
      <c r="T3252" s="12">
        <f t="shared" si="303"/>
        <v>41948.783842592595</v>
      </c>
      <c r="U3252">
        <f t="shared" si="304"/>
        <v>2014</v>
      </c>
      <c r="V3252" s="18">
        <f t="shared" si="305"/>
        <v>30.041666666666668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8315</v>
      </c>
      <c r="P3253" t="s">
        <v>8316</v>
      </c>
      <c r="Q3253">
        <f t="shared" si="301"/>
        <v>111</v>
      </c>
      <c r="R3253">
        <f t="shared" si="300"/>
        <v>83.05</v>
      </c>
      <c r="S3253" s="12">
        <f t="shared" si="302"/>
        <v>42146.731087962966</v>
      </c>
      <c r="T3253" s="12">
        <f t="shared" si="303"/>
        <v>42176.731087962966</v>
      </c>
      <c r="U3253">
        <f t="shared" si="304"/>
        <v>2015</v>
      </c>
      <c r="V3253" s="18">
        <f t="shared" si="305"/>
        <v>30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8315</v>
      </c>
      <c r="P3254" t="s">
        <v>8316</v>
      </c>
      <c r="Q3254">
        <f t="shared" si="301"/>
        <v>128</v>
      </c>
      <c r="R3254">
        <f t="shared" si="300"/>
        <v>57.52</v>
      </c>
      <c r="S3254" s="12">
        <f t="shared" si="302"/>
        <v>42590.472685185188</v>
      </c>
      <c r="T3254" s="12">
        <f t="shared" si="303"/>
        <v>42620.472685185188</v>
      </c>
      <c r="U3254">
        <f t="shared" si="304"/>
        <v>2016</v>
      </c>
      <c r="V3254" s="18">
        <f t="shared" si="305"/>
        <v>30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8315</v>
      </c>
      <c r="P3255" t="s">
        <v>8316</v>
      </c>
      <c r="Q3255">
        <f t="shared" si="301"/>
        <v>102</v>
      </c>
      <c r="R3255">
        <f t="shared" si="300"/>
        <v>177.09</v>
      </c>
      <c r="S3255" s="12">
        <f t="shared" si="302"/>
        <v>42602.576712962968</v>
      </c>
      <c r="T3255" s="12">
        <f t="shared" si="303"/>
        <v>42621.15625</v>
      </c>
      <c r="U3255">
        <f t="shared" si="304"/>
        <v>2016</v>
      </c>
      <c r="V3255" s="18">
        <f t="shared" si="305"/>
        <v>18.579537037037039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8315</v>
      </c>
      <c r="P3256" t="s">
        <v>8316</v>
      </c>
      <c r="Q3256">
        <f t="shared" si="301"/>
        <v>101</v>
      </c>
      <c r="R3256">
        <f t="shared" si="300"/>
        <v>70.77</v>
      </c>
      <c r="S3256" s="12">
        <f t="shared" si="302"/>
        <v>42059.085752314815</v>
      </c>
      <c r="T3256" s="12">
        <f t="shared" si="303"/>
        <v>42089.044085648144</v>
      </c>
      <c r="U3256">
        <f t="shared" si="304"/>
        <v>2015</v>
      </c>
      <c r="V3256" s="18">
        <f t="shared" si="305"/>
        <v>29.958333333333332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8315</v>
      </c>
      <c r="P3257" t="s">
        <v>8316</v>
      </c>
      <c r="Q3257">
        <f t="shared" si="301"/>
        <v>175</v>
      </c>
      <c r="R3257">
        <f t="shared" si="300"/>
        <v>29.17</v>
      </c>
      <c r="S3257" s="12">
        <f t="shared" si="302"/>
        <v>41889.768229166664</v>
      </c>
      <c r="T3257" s="12">
        <f t="shared" si="303"/>
        <v>41919.768229166664</v>
      </c>
      <c r="U3257">
        <f t="shared" si="304"/>
        <v>2014</v>
      </c>
      <c r="V3257" s="18">
        <f t="shared" si="305"/>
        <v>30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8315</v>
      </c>
      <c r="P3258" t="s">
        <v>8316</v>
      </c>
      <c r="Q3258">
        <f t="shared" si="301"/>
        <v>128</v>
      </c>
      <c r="R3258">
        <f t="shared" si="300"/>
        <v>72.760000000000005</v>
      </c>
      <c r="S3258" s="12">
        <f t="shared" si="302"/>
        <v>42144.573807870373</v>
      </c>
      <c r="T3258" s="12">
        <f t="shared" si="303"/>
        <v>42166.165972222225</v>
      </c>
      <c r="U3258">
        <f t="shared" si="304"/>
        <v>2015</v>
      </c>
      <c r="V3258" s="18">
        <f t="shared" si="305"/>
        <v>21.592164351851853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8315</v>
      </c>
      <c r="P3259" t="s">
        <v>8316</v>
      </c>
      <c r="Q3259">
        <f t="shared" si="301"/>
        <v>106</v>
      </c>
      <c r="R3259">
        <f t="shared" si="300"/>
        <v>51.85</v>
      </c>
      <c r="S3259" s="12">
        <f t="shared" si="302"/>
        <v>42758.559629629628</v>
      </c>
      <c r="T3259" s="12">
        <f t="shared" si="303"/>
        <v>42788.559629629628</v>
      </c>
      <c r="U3259">
        <f t="shared" si="304"/>
        <v>2017</v>
      </c>
      <c r="V3259" s="18">
        <f t="shared" si="305"/>
        <v>30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8315</v>
      </c>
      <c r="P3260" t="s">
        <v>8316</v>
      </c>
      <c r="Q3260">
        <f t="shared" si="301"/>
        <v>105</v>
      </c>
      <c r="R3260">
        <f t="shared" si="300"/>
        <v>98.2</v>
      </c>
      <c r="S3260" s="12">
        <f t="shared" si="302"/>
        <v>41982.887280092589</v>
      </c>
      <c r="T3260" s="12">
        <f t="shared" si="303"/>
        <v>42012.887280092589</v>
      </c>
      <c r="U3260">
        <f t="shared" si="304"/>
        <v>2014</v>
      </c>
      <c r="V3260" s="18">
        <f t="shared" si="305"/>
        <v>30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8315</v>
      </c>
      <c r="P3261" t="s">
        <v>8316</v>
      </c>
      <c r="Q3261">
        <f t="shared" si="301"/>
        <v>106</v>
      </c>
      <c r="R3261">
        <f t="shared" si="300"/>
        <v>251.74</v>
      </c>
      <c r="S3261" s="12">
        <f t="shared" si="302"/>
        <v>42614.760937500003</v>
      </c>
      <c r="T3261" s="12">
        <f t="shared" si="303"/>
        <v>42644.165972222225</v>
      </c>
      <c r="U3261">
        <f t="shared" si="304"/>
        <v>2016</v>
      </c>
      <c r="V3261" s="18">
        <f t="shared" si="305"/>
        <v>29.405034722222222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8315</v>
      </c>
      <c r="P3262" t="s">
        <v>8316</v>
      </c>
      <c r="Q3262">
        <f t="shared" si="301"/>
        <v>109</v>
      </c>
      <c r="R3262">
        <f t="shared" si="300"/>
        <v>74.819999999999993</v>
      </c>
      <c r="S3262" s="12">
        <f t="shared" si="302"/>
        <v>42303.672662037032</v>
      </c>
      <c r="T3262" s="12">
        <f t="shared" si="303"/>
        <v>42338.714328703703</v>
      </c>
      <c r="U3262">
        <f t="shared" si="304"/>
        <v>2015</v>
      </c>
      <c r="V3262" s="18">
        <f t="shared" si="305"/>
        <v>35.041666666666664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8315</v>
      </c>
      <c r="P3263" t="s">
        <v>8316</v>
      </c>
      <c r="Q3263">
        <f t="shared" si="301"/>
        <v>100</v>
      </c>
      <c r="R3263">
        <f t="shared" si="300"/>
        <v>67.650000000000006</v>
      </c>
      <c r="S3263" s="12">
        <f t="shared" si="302"/>
        <v>42171.725416666668</v>
      </c>
      <c r="T3263" s="12">
        <f t="shared" si="303"/>
        <v>42201.725416666668</v>
      </c>
      <c r="U3263">
        <f t="shared" si="304"/>
        <v>2015</v>
      </c>
      <c r="V3263" s="18">
        <f t="shared" si="305"/>
        <v>30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8315</v>
      </c>
      <c r="P3264" t="s">
        <v>8316</v>
      </c>
      <c r="Q3264">
        <f t="shared" si="301"/>
        <v>103</v>
      </c>
      <c r="R3264">
        <f t="shared" si="300"/>
        <v>93.81</v>
      </c>
      <c r="S3264" s="12">
        <f t="shared" si="302"/>
        <v>41964.315532407403</v>
      </c>
      <c r="T3264" s="12">
        <f t="shared" si="303"/>
        <v>41995.166666666672</v>
      </c>
      <c r="U3264">
        <f t="shared" si="304"/>
        <v>2014</v>
      </c>
      <c r="V3264" s="18">
        <f t="shared" si="305"/>
        <v>30.851134259259258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8315</v>
      </c>
      <c r="P3265" t="s">
        <v>8316</v>
      </c>
      <c r="Q3265">
        <f t="shared" si="301"/>
        <v>112</v>
      </c>
      <c r="R3265">
        <f t="shared" si="300"/>
        <v>41.24</v>
      </c>
      <c r="S3265" s="12">
        <f t="shared" si="302"/>
        <v>42284.516064814816</v>
      </c>
      <c r="T3265" s="12">
        <f t="shared" si="303"/>
        <v>42307.875</v>
      </c>
      <c r="U3265">
        <f t="shared" si="304"/>
        <v>2015</v>
      </c>
      <c r="V3265" s="18">
        <f t="shared" si="305"/>
        <v>23.358935185185189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8315</v>
      </c>
      <c r="P3266" t="s">
        <v>8316</v>
      </c>
      <c r="Q3266">
        <f t="shared" si="301"/>
        <v>103</v>
      </c>
      <c r="R3266">
        <f t="shared" ref="R3266:R3329" si="306">IFERROR(ROUND(E3266/L3266,2),0)</f>
        <v>52.55</v>
      </c>
      <c r="S3266" s="12">
        <f t="shared" si="302"/>
        <v>42016.800208333334</v>
      </c>
      <c r="T3266" s="12">
        <f t="shared" si="303"/>
        <v>42032.916666666672</v>
      </c>
      <c r="U3266">
        <f t="shared" si="304"/>
        <v>2015</v>
      </c>
      <c r="V3266" s="18">
        <f t="shared" si="305"/>
        <v>16.116458333333334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8315</v>
      </c>
      <c r="P3267" t="s">
        <v>8316</v>
      </c>
      <c r="Q3267">
        <f t="shared" ref="Q3267:Q3330" si="307">ROUND(E3267/D3267*100,0)</f>
        <v>164</v>
      </c>
      <c r="R3267">
        <f t="shared" si="306"/>
        <v>70.290000000000006</v>
      </c>
      <c r="S3267" s="12">
        <f t="shared" ref="S3267:S3330" si="308">(((J3267/60)/60)/24)+DATE(1970,1,1)</f>
        <v>42311.711979166663</v>
      </c>
      <c r="T3267" s="12">
        <f t="shared" ref="T3267:T3330" si="309">(((I3267/60)/60)/24)+DATE(1970,1,1)</f>
        <v>42341.708333333328</v>
      </c>
      <c r="U3267">
        <f t="shared" ref="U3267:U3330" si="310">YEAR(S3267)</f>
        <v>2015</v>
      </c>
      <c r="V3267" s="18">
        <f t="shared" ref="V3267:V3330" si="311">(I3267-J3267)/60/60/24</f>
        <v>29.996354166666666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8315</v>
      </c>
      <c r="P3268" t="s">
        <v>8316</v>
      </c>
      <c r="Q3268">
        <f t="shared" si="307"/>
        <v>131</v>
      </c>
      <c r="R3268">
        <f t="shared" si="306"/>
        <v>48.33</v>
      </c>
      <c r="S3268" s="12">
        <f t="shared" si="308"/>
        <v>42136.536134259266</v>
      </c>
      <c r="T3268" s="12">
        <f t="shared" si="309"/>
        <v>42167.875</v>
      </c>
      <c r="U3268">
        <f t="shared" si="310"/>
        <v>2015</v>
      </c>
      <c r="V3268" s="18">
        <f t="shared" si="311"/>
        <v>31.33886574074074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8315</v>
      </c>
      <c r="P3269" t="s">
        <v>8316</v>
      </c>
      <c r="Q3269">
        <f t="shared" si="307"/>
        <v>102</v>
      </c>
      <c r="R3269">
        <f t="shared" si="306"/>
        <v>53.18</v>
      </c>
      <c r="S3269" s="12">
        <f t="shared" si="308"/>
        <v>42172.757638888885</v>
      </c>
      <c r="T3269" s="12">
        <f t="shared" si="309"/>
        <v>42202.757638888885</v>
      </c>
      <c r="U3269">
        <f t="shared" si="310"/>
        <v>2015</v>
      </c>
      <c r="V3269" s="18">
        <f t="shared" si="311"/>
        <v>30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8315</v>
      </c>
      <c r="P3270" t="s">
        <v>8316</v>
      </c>
      <c r="Q3270">
        <f t="shared" si="307"/>
        <v>128</v>
      </c>
      <c r="R3270">
        <f t="shared" si="306"/>
        <v>60.95</v>
      </c>
      <c r="S3270" s="12">
        <f t="shared" si="308"/>
        <v>42590.90425925926</v>
      </c>
      <c r="T3270" s="12">
        <f t="shared" si="309"/>
        <v>42606.90425925926</v>
      </c>
      <c r="U3270">
        <f t="shared" si="310"/>
        <v>2016</v>
      </c>
      <c r="V3270" s="18">
        <f t="shared" si="311"/>
        <v>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8315</v>
      </c>
      <c r="P3271" t="s">
        <v>8316</v>
      </c>
      <c r="Q3271">
        <f t="shared" si="307"/>
        <v>102</v>
      </c>
      <c r="R3271">
        <f t="shared" si="306"/>
        <v>116</v>
      </c>
      <c r="S3271" s="12">
        <f t="shared" si="308"/>
        <v>42137.395798611105</v>
      </c>
      <c r="T3271" s="12">
        <f t="shared" si="309"/>
        <v>42171.458333333328</v>
      </c>
      <c r="U3271">
        <f t="shared" si="310"/>
        <v>2015</v>
      </c>
      <c r="V3271" s="18">
        <f t="shared" si="311"/>
        <v>34.062534722222225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8315</v>
      </c>
      <c r="P3272" t="s">
        <v>8316</v>
      </c>
      <c r="Q3272">
        <f t="shared" si="307"/>
        <v>102</v>
      </c>
      <c r="R3272">
        <f t="shared" si="306"/>
        <v>61</v>
      </c>
      <c r="S3272" s="12">
        <f t="shared" si="308"/>
        <v>42167.533159722225</v>
      </c>
      <c r="T3272" s="12">
        <f t="shared" si="309"/>
        <v>42197.533159722225</v>
      </c>
      <c r="U3272">
        <f t="shared" si="310"/>
        <v>2015</v>
      </c>
      <c r="V3272" s="18">
        <f t="shared" si="311"/>
        <v>30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8315</v>
      </c>
      <c r="P3273" t="s">
        <v>8316</v>
      </c>
      <c r="Q3273">
        <f t="shared" si="307"/>
        <v>130</v>
      </c>
      <c r="R3273">
        <f t="shared" si="306"/>
        <v>38.24</v>
      </c>
      <c r="S3273" s="12">
        <f t="shared" si="308"/>
        <v>41915.437210648146</v>
      </c>
      <c r="T3273" s="12">
        <f t="shared" si="309"/>
        <v>41945.478877314818</v>
      </c>
      <c r="U3273">
        <f t="shared" si="310"/>
        <v>2014</v>
      </c>
      <c r="V3273" s="18">
        <f t="shared" si="311"/>
        <v>30.041666666666668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8315</v>
      </c>
      <c r="P3274" t="s">
        <v>8316</v>
      </c>
      <c r="Q3274">
        <f t="shared" si="307"/>
        <v>154</v>
      </c>
      <c r="R3274">
        <f t="shared" si="306"/>
        <v>106.5</v>
      </c>
      <c r="S3274" s="12">
        <f t="shared" si="308"/>
        <v>42284.500104166669</v>
      </c>
      <c r="T3274" s="12">
        <f t="shared" si="309"/>
        <v>42314.541770833333</v>
      </c>
      <c r="U3274">
        <f t="shared" si="310"/>
        <v>2015</v>
      </c>
      <c r="V3274" s="18">
        <f t="shared" si="311"/>
        <v>30.041666666666668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8315</v>
      </c>
      <c r="P3275" t="s">
        <v>8316</v>
      </c>
      <c r="Q3275">
        <f t="shared" si="307"/>
        <v>107</v>
      </c>
      <c r="R3275">
        <f t="shared" si="306"/>
        <v>204.57</v>
      </c>
      <c r="S3275" s="12">
        <f t="shared" si="308"/>
        <v>42611.801412037035</v>
      </c>
      <c r="T3275" s="12">
        <f t="shared" si="309"/>
        <v>42627.791666666672</v>
      </c>
      <c r="U3275">
        <f t="shared" si="310"/>
        <v>2016</v>
      </c>
      <c r="V3275" s="18">
        <f t="shared" si="311"/>
        <v>15.99025462962963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8315</v>
      </c>
      <c r="P3276" t="s">
        <v>8316</v>
      </c>
      <c r="Q3276">
        <f t="shared" si="307"/>
        <v>101</v>
      </c>
      <c r="R3276">
        <f t="shared" si="306"/>
        <v>54.91</v>
      </c>
      <c r="S3276" s="12">
        <f t="shared" si="308"/>
        <v>42400.704537037032</v>
      </c>
      <c r="T3276" s="12">
        <f t="shared" si="309"/>
        <v>42444.875</v>
      </c>
      <c r="U3276">
        <f t="shared" si="310"/>
        <v>2016</v>
      </c>
      <c r="V3276" s="18">
        <f t="shared" si="311"/>
        <v>44.170462962962965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8315</v>
      </c>
      <c r="P3277" t="s">
        <v>8316</v>
      </c>
      <c r="Q3277">
        <f t="shared" si="307"/>
        <v>100</v>
      </c>
      <c r="R3277">
        <f t="shared" si="306"/>
        <v>150.41999999999999</v>
      </c>
      <c r="S3277" s="12">
        <f t="shared" si="308"/>
        <v>42017.88045138889</v>
      </c>
      <c r="T3277" s="12">
        <f t="shared" si="309"/>
        <v>42044.1875</v>
      </c>
      <c r="U3277">
        <f t="shared" si="310"/>
        <v>2015</v>
      </c>
      <c r="V3277" s="18">
        <f t="shared" si="311"/>
        <v>26.307048611111114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8315</v>
      </c>
      <c r="P3278" t="s">
        <v>8316</v>
      </c>
      <c r="Q3278">
        <f t="shared" si="307"/>
        <v>117</v>
      </c>
      <c r="R3278">
        <f t="shared" si="306"/>
        <v>52.58</v>
      </c>
      <c r="S3278" s="12">
        <f t="shared" si="308"/>
        <v>42426.949988425928</v>
      </c>
      <c r="T3278" s="12">
        <f t="shared" si="309"/>
        <v>42461.165972222225</v>
      </c>
      <c r="U3278">
        <f t="shared" si="310"/>
        <v>2016</v>
      </c>
      <c r="V3278" s="18">
        <f t="shared" si="311"/>
        <v>34.2159837962963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8315</v>
      </c>
      <c r="P3279" t="s">
        <v>8316</v>
      </c>
      <c r="Q3279">
        <f t="shared" si="307"/>
        <v>109</v>
      </c>
      <c r="R3279">
        <f t="shared" si="306"/>
        <v>54.3</v>
      </c>
      <c r="S3279" s="12">
        <f t="shared" si="308"/>
        <v>41931.682939814818</v>
      </c>
      <c r="T3279" s="12">
        <f t="shared" si="309"/>
        <v>41961.724606481483</v>
      </c>
      <c r="U3279">
        <f t="shared" si="310"/>
        <v>2014</v>
      </c>
      <c r="V3279" s="18">
        <f t="shared" si="311"/>
        <v>30.041666666666668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8315</v>
      </c>
      <c r="P3280" t="s">
        <v>8316</v>
      </c>
      <c r="Q3280">
        <f t="shared" si="307"/>
        <v>103</v>
      </c>
      <c r="R3280">
        <f t="shared" si="306"/>
        <v>76.03</v>
      </c>
      <c r="S3280" s="12">
        <f t="shared" si="308"/>
        <v>42124.848414351851</v>
      </c>
      <c r="T3280" s="12">
        <f t="shared" si="309"/>
        <v>42154.848414351851</v>
      </c>
      <c r="U3280">
        <f t="shared" si="310"/>
        <v>2015</v>
      </c>
      <c r="V3280" s="18">
        <f t="shared" si="311"/>
        <v>30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8315</v>
      </c>
      <c r="P3281" t="s">
        <v>8316</v>
      </c>
      <c r="Q3281">
        <f t="shared" si="307"/>
        <v>114</v>
      </c>
      <c r="R3281">
        <f t="shared" si="306"/>
        <v>105.21</v>
      </c>
      <c r="S3281" s="12">
        <f t="shared" si="308"/>
        <v>42431.102534722217</v>
      </c>
      <c r="T3281" s="12">
        <f t="shared" si="309"/>
        <v>42461.06086805556</v>
      </c>
      <c r="U3281">
        <f t="shared" si="310"/>
        <v>2016</v>
      </c>
      <c r="V3281" s="18">
        <f t="shared" si="311"/>
        <v>29.958333333333332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8315</v>
      </c>
      <c r="P3282" t="s">
        <v>8316</v>
      </c>
      <c r="Q3282">
        <f t="shared" si="307"/>
        <v>103</v>
      </c>
      <c r="R3282">
        <f t="shared" si="306"/>
        <v>68.67</v>
      </c>
      <c r="S3282" s="12">
        <f t="shared" si="308"/>
        <v>42121.756921296299</v>
      </c>
      <c r="T3282" s="12">
        <f t="shared" si="309"/>
        <v>42156.208333333328</v>
      </c>
      <c r="U3282">
        <f t="shared" si="310"/>
        <v>2015</v>
      </c>
      <c r="V3282" s="18">
        <f t="shared" si="311"/>
        <v>34.451412037037038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8315</v>
      </c>
      <c r="P3283" t="s">
        <v>8316</v>
      </c>
      <c r="Q3283">
        <f t="shared" si="307"/>
        <v>122</v>
      </c>
      <c r="R3283">
        <f t="shared" si="306"/>
        <v>129.36000000000001</v>
      </c>
      <c r="S3283" s="12">
        <f t="shared" si="308"/>
        <v>42219.019733796296</v>
      </c>
      <c r="T3283" s="12">
        <f t="shared" si="309"/>
        <v>42249.019733796296</v>
      </c>
      <c r="U3283">
        <f t="shared" si="310"/>
        <v>2015</v>
      </c>
      <c r="V3283" s="18">
        <f t="shared" si="311"/>
        <v>30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8315</v>
      </c>
      <c r="P3284" t="s">
        <v>8316</v>
      </c>
      <c r="Q3284">
        <f t="shared" si="307"/>
        <v>103</v>
      </c>
      <c r="R3284">
        <f t="shared" si="306"/>
        <v>134.26</v>
      </c>
      <c r="S3284" s="12">
        <f t="shared" si="308"/>
        <v>42445.19430555556</v>
      </c>
      <c r="T3284" s="12">
        <f t="shared" si="309"/>
        <v>42489.19430555556</v>
      </c>
      <c r="U3284">
        <f t="shared" si="310"/>
        <v>2016</v>
      </c>
      <c r="V3284" s="18">
        <f t="shared" si="311"/>
        <v>44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8315</v>
      </c>
      <c r="P3285" t="s">
        <v>8316</v>
      </c>
      <c r="Q3285">
        <f t="shared" si="307"/>
        <v>105</v>
      </c>
      <c r="R3285">
        <f t="shared" si="306"/>
        <v>17.829999999999998</v>
      </c>
      <c r="S3285" s="12">
        <f t="shared" si="308"/>
        <v>42379.74418981481</v>
      </c>
      <c r="T3285" s="12">
        <f t="shared" si="309"/>
        <v>42410.875</v>
      </c>
      <c r="U3285">
        <f t="shared" si="310"/>
        <v>2016</v>
      </c>
      <c r="V3285" s="18">
        <f t="shared" si="311"/>
        <v>31.130810185185187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8315</v>
      </c>
      <c r="P3286" t="s">
        <v>8316</v>
      </c>
      <c r="Q3286">
        <f t="shared" si="307"/>
        <v>102</v>
      </c>
      <c r="R3286">
        <f t="shared" si="306"/>
        <v>203.2</v>
      </c>
      <c r="S3286" s="12">
        <f t="shared" si="308"/>
        <v>42380.884872685187</v>
      </c>
      <c r="T3286" s="12">
        <f t="shared" si="309"/>
        <v>42398.249305555553</v>
      </c>
      <c r="U3286">
        <f t="shared" si="310"/>
        <v>2016</v>
      </c>
      <c r="V3286" s="18">
        <f t="shared" si="311"/>
        <v>17.364432870370369</v>
      </c>
    </row>
    <row r="3287" spans="1:22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8315</v>
      </c>
      <c r="P3287" t="s">
        <v>8316</v>
      </c>
      <c r="Q3287">
        <f t="shared" si="307"/>
        <v>112</v>
      </c>
      <c r="R3287">
        <f t="shared" si="306"/>
        <v>69.19</v>
      </c>
      <c r="S3287" s="12">
        <f t="shared" si="308"/>
        <v>42762.942430555559</v>
      </c>
      <c r="T3287" s="12">
        <f t="shared" si="309"/>
        <v>42794.208333333328</v>
      </c>
      <c r="U3287">
        <f t="shared" si="310"/>
        <v>2017</v>
      </c>
      <c r="V3287" s="18">
        <f t="shared" si="311"/>
        <v>31.265902777777779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8315</v>
      </c>
      <c r="P3288" t="s">
        <v>8316</v>
      </c>
      <c r="Q3288">
        <f t="shared" si="307"/>
        <v>102</v>
      </c>
      <c r="R3288">
        <f t="shared" si="306"/>
        <v>125.12</v>
      </c>
      <c r="S3288" s="12">
        <f t="shared" si="308"/>
        <v>42567.840069444443</v>
      </c>
      <c r="T3288" s="12">
        <f t="shared" si="309"/>
        <v>42597.840069444443</v>
      </c>
      <c r="U3288">
        <f t="shared" si="310"/>
        <v>2016</v>
      </c>
      <c r="V3288" s="18">
        <f t="shared" si="311"/>
        <v>30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8315</v>
      </c>
      <c r="P3289" t="s">
        <v>8316</v>
      </c>
      <c r="Q3289">
        <f t="shared" si="307"/>
        <v>100</v>
      </c>
      <c r="R3289">
        <f t="shared" si="306"/>
        <v>73.53</v>
      </c>
      <c r="S3289" s="12">
        <f t="shared" si="308"/>
        <v>42311.750324074077</v>
      </c>
      <c r="T3289" s="12">
        <f t="shared" si="309"/>
        <v>42336.750324074077</v>
      </c>
      <c r="U3289">
        <f t="shared" si="310"/>
        <v>2015</v>
      </c>
      <c r="V3289" s="18">
        <f t="shared" si="311"/>
        <v>25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8315</v>
      </c>
      <c r="P3290" t="s">
        <v>8316</v>
      </c>
      <c r="Q3290">
        <f t="shared" si="307"/>
        <v>100</v>
      </c>
      <c r="R3290">
        <f t="shared" si="306"/>
        <v>48.44</v>
      </c>
      <c r="S3290" s="12">
        <f t="shared" si="308"/>
        <v>42505.774479166663</v>
      </c>
      <c r="T3290" s="12">
        <f t="shared" si="309"/>
        <v>42541.958333333328</v>
      </c>
      <c r="U3290">
        <f t="shared" si="310"/>
        <v>2016</v>
      </c>
      <c r="V3290" s="18">
        <f t="shared" si="311"/>
        <v>36.18385416666667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8315</v>
      </c>
      <c r="P3291" t="s">
        <v>8316</v>
      </c>
      <c r="Q3291">
        <f t="shared" si="307"/>
        <v>133</v>
      </c>
      <c r="R3291">
        <f t="shared" si="306"/>
        <v>26.61</v>
      </c>
      <c r="S3291" s="12">
        <f t="shared" si="308"/>
        <v>42758.368078703701</v>
      </c>
      <c r="T3291" s="12">
        <f t="shared" si="309"/>
        <v>42786.368078703701</v>
      </c>
      <c r="U3291">
        <f t="shared" si="310"/>
        <v>2017</v>
      </c>
      <c r="V3291" s="18">
        <f t="shared" si="311"/>
        <v>28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8315</v>
      </c>
      <c r="P3292" t="s">
        <v>8316</v>
      </c>
      <c r="Q3292">
        <f t="shared" si="307"/>
        <v>121</v>
      </c>
      <c r="R3292">
        <f t="shared" si="306"/>
        <v>33.67</v>
      </c>
      <c r="S3292" s="12">
        <f t="shared" si="308"/>
        <v>42775.51494212963</v>
      </c>
      <c r="T3292" s="12">
        <f t="shared" si="309"/>
        <v>42805.51494212963</v>
      </c>
      <c r="U3292">
        <f t="shared" si="310"/>
        <v>2017</v>
      </c>
      <c r="V3292" s="18">
        <f t="shared" si="311"/>
        <v>30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8315</v>
      </c>
      <c r="P3293" t="s">
        <v>8316</v>
      </c>
      <c r="Q3293">
        <f t="shared" si="307"/>
        <v>114</v>
      </c>
      <c r="R3293">
        <f t="shared" si="306"/>
        <v>40.71</v>
      </c>
      <c r="S3293" s="12">
        <f t="shared" si="308"/>
        <v>42232.702546296292</v>
      </c>
      <c r="T3293" s="12">
        <f t="shared" si="309"/>
        <v>42264.165972222225</v>
      </c>
      <c r="U3293">
        <f t="shared" si="310"/>
        <v>2015</v>
      </c>
      <c r="V3293" s="18">
        <f t="shared" si="311"/>
        <v>31.463425925925929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8315</v>
      </c>
      <c r="P3294" t="s">
        <v>8316</v>
      </c>
      <c r="Q3294">
        <f t="shared" si="307"/>
        <v>286</v>
      </c>
      <c r="R3294">
        <f t="shared" si="306"/>
        <v>19.27</v>
      </c>
      <c r="S3294" s="12">
        <f t="shared" si="308"/>
        <v>42282.770231481481</v>
      </c>
      <c r="T3294" s="12">
        <f t="shared" si="309"/>
        <v>42342.811898148153</v>
      </c>
      <c r="U3294">
        <f t="shared" si="310"/>
        <v>2015</v>
      </c>
      <c r="V3294" s="18">
        <f t="shared" si="311"/>
        <v>60.041666666666664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8315</v>
      </c>
      <c r="P3295" t="s">
        <v>8316</v>
      </c>
      <c r="Q3295">
        <f t="shared" si="307"/>
        <v>170</v>
      </c>
      <c r="R3295">
        <f t="shared" si="306"/>
        <v>84.29</v>
      </c>
      <c r="S3295" s="12">
        <f t="shared" si="308"/>
        <v>42768.425370370373</v>
      </c>
      <c r="T3295" s="12">
        <f t="shared" si="309"/>
        <v>42798.425370370373</v>
      </c>
      <c r="U3295">
        <f t="shared" si="310"/>
        <v>2017</v>
      </c>
      <c r="V3295" s="18">
        <f t="shared" si="311"/>
        <v>30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8315</v>
      </c>
      <c r="P3296" t="s">
        <v>8316</v>
      </c>
      <c r="Q3296">
        <f t="shared" si="307"/>
        <v>118</v>
      </c>
      <c r="R3296">
        <f t="shared" si="306"/>
        <v>29.58</v>
      </c>
      <c r="S3296" s="12">
        <f t="shared" si="308"/>
        <v>42141.541134259256</v>
      </c>
      <c r="T3296" s="12">
        <f t="shared" si="309"/>
        <v>42171.541134259256</v>
      </c>
      <c r="U3296">
        <f t="shared" si="310"/>
        <v>2015</v>
      </c>
      <c r="V3296" s="18">
        <f t="shared" si="311"/>
        <v>30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8315</v>
      </c>
      <c r="P3297" t="s">
        <v>8316</v>
      </c>
      <c r="Q3297">
        <f t="shared" si="307"/>
        <v>103</v>
      </c>
      <c r="R3297">
        <f t="shared" si="306"/>
        <v>26.67</v>
      </c>
      <c r="S3297" s="12">
        <f t="shared" si="308"/>
        <v>42609.442465277782</v>
      </c>
      <c r="T3297" s="12">
        <f t="shared" si="309"/>
        <v>42639.442465277782</v>
      </c>
      <c r="U3297">
        <f t="shared" si="310"/>
        <v>2016</v>
      </c>
      <c r="V3297" s="18">
        <f t="shared" si="311"/>
        <v>30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8315</v>
      </c>
      <c r="P3298" t="s">
        <v>8316</v>
      </c>
      <c r="Q3298">
        <f t="shared" si="307"/>
        <v>144</v>
      </c>
      <c r="R3298">
        <f t="shared" si="306"/>
        <v>45.98</v>
      </c>
      <c r="S3298" s="12">
        <f t="shared" si="308"/>
        <v>42309.756620370375</v>
      </c>
      <c r="T3298" s="12">
        <f t="shared" si="309"/>
        <v>42330.916666666672</v>
      </c>
      <c r="U3298">
        <f t="shared" si="310"/>
        <v>2015</v>
      </c>
      <c r="V3298" s="18">
        <f t="shared" si="311"/>
        <v>21.160046296296297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8315</v>
      </c>
      <c r="P3299" t="s">
        <v>8316</v>
      </c>
      <c r="Q3299">
        <f t="shared" si="307"/>
        <v>100</v>
      </c>
      <c r="R3299">
        <f t="shared" si="306"/>
        <v>125.09</v>
      </c>
      <c r="S3299" s="12">
        <f t="shared" si="308"/>
        <v>42193.771481481483</v>
      </c>
      <c r="T3299" s="12">
        <f t="shared" si="309"/>
        <v>42212.957638888889</v>
      </c>
      <c r="U3299">
        <f t="shared" si="310"/>
        <v>2015</v>
      </c>
      <c r="V3299" s="18">
        <f t="shared" si="311"/>
        <v>19.186157407407407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8315</v>
      </c>
      <c r="P3300" t="s">
        <v>8316</v>
      </c>
      <c r="Q3300">
        <f t="shared" si="307"/>
        <v>102</v>
      </c>
      <c r="R3300">
        <f t="shared" si="306"/>
        <v>141.29</v>
      </c>
      <c r="S3300" s="12">
        <f t="shared" si="308"/>
        <v>42239.957962962959</v>
      </c>
      <c r="T3300" s="12">
        <f t="shared" si="309"/>
        <v>42260</v>
      </c>
      <c r="U3300">
        <f t="shared" si="310"/>
        <v>2015</v>
      </c>
      <c r="V3300" s="18">
        <f t="shared" si="311"/>
        <v>20.042037037037037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8315</v>
      </c>
      <c r="P3301" t="s">
        <v>8316</v>
      </c>
      <c r="Q3301">
        <f t="shared" si="307"/>
        <v>116</v>
      </c>
      <c r="R3301">
        <f t="shared" si="306"/>
        <v>55.33</v>
      </c>
      <c r="S3301" s="12">
        <f t="shared" si="308"/>
        <v>42261.917395833334</v>
      </c>
      <c r="T3301" s="12">
        <f t="shared" si="309"/>
        <v>42291.917395833334</v>
      </c>
      <c r="U3301">
        <f t="shared" si="310"/>
        <v>2015</v>
      </c>
      <c r="V3301" s="18">
        <f t="shared" si="311"/>
        <v>30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8315</v>
      </c>
      <c r="P3302" t="s">
        <v>8316</v>
      </c>
      <c r="Q3302">
        <f t="shared" si="307"/>
        <v>136</v>
      </c>
      <c r="R3302">
        <f t="shared" si="306"/>
        <v>46.42</v>
      </c>
      <c r="S3302" s="12">
        <f t="shared" si="308"/>
        <v>42102.743773148148</v>
      </c>
      <c r="T3302" s="12">
        <f t="shared" si="309"/>
        <v>42123.743773148148</v>
      </c>
      <c r="U3302">
        <f t="shared" si="310"/>
        <v>2015</v>
      </c>
      <c r="V3302" s="18">
        <f t="shared" si="311"/>
        <v>21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8315</v>
      </c>
      <c r="P3303" t="s">
        <v>8316</v>
      </c>
      <c r="Q3303">
        <f t="shared" si="307"/>
        <v>133</v>
      </c>
      <c r="R3303">
        <f t="shared" si="306"/>
        <v>57.2</v>
      </c>
      <c r="S3303" s="12">
        <f t="shared" si="308"/>
        <v>42538.73583333334</v>
      </c>
      <c r="T3303" s="12">
        <f t="shared" si="309"/>
        <v>42583.290972222225</v>
      </c>
      <c r="U3303">
        <f t="shared" si="310"/>
        <v>2016</v>
      </c>
      <c r="V3303" s="18">
        <f t="shared" si="311"/>
        <v>44.555138888888884</v>
      </c>
    </row>
    <row r="3304" spans="1:22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8315</v>
      </c>
      <c r="P3304" t="s">
        <v>8316</v>
      </c>
      <c r="Q3304">
        <f t="shared" si="307"/>
        <v>103</v>
      </c>
      <c r="R3304">
        <f t="shared" si="306"/>
        <v>173.7</v>
      </c>
      <c r="S3304" s="12">
        <f t="shared" si="308"/>
        <v>42681.35157407407</v>
      </c>
      <c r="T3304" s="12">
        <f t="shared" si="309"/>
        <v>42711.35157407407</v>
      </c>
      <c r="U3304">
        <f t="shared" si="310"/>
        <v>2016</v>
      </c>
      <c r="V3304" s="18">
        <f t="shared" si="311"/>
        <v>30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8315</v>
      </c>
      <c r="P3305" t="s">
        <v>8316</v>
      </c>
      <c r="Q3305">
        <f t="shared" si="307"/>
        <v>116</v>
      </c>
      <c r="R3305">
        <f t="shared" si="306"/>
        <v>59.6</v>
      </c>
      <c r="S3305" s="12">
        <f t="shared" si="308"/>
        <v>42056.65143518518</v>
      </c>
      <c r="T3305" s="12">
        <f t="shared" si="309"/>
        <v>42091.609768518523</v>
      </c>
      <c r="U3305">
        <f t="shared" si="310"/>
        <v>2015</v>
      </c>
      <c r="V3305" s="18">
        <f t="shared" si="311"/>
        <v>34.958333333333336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8315</v>
      </c>
      <c r="P3306" t="s">
        <v>8316</v>
      </c>
      <c r="Q3306">
        <f t="shared" si="307"/>
        <v>105</v>
      </c>
      <c r="R3306">
        <f t="shared" si="306"/>
        <v>89.59</v>
      </c>
      <c r="S3306" s="12">
        <f t="shared" si="308"/>
        <v>42696.624444444446</v>
      </c>
      <c r="T3306" s="12">
        <f t="shared" si="309"/>
        <v>42726.624444444446</v>
      </c>
      <c r="U3306">
        <f t="shared" si="310"/>
        <v>2016</v>
      </c>
      <c r="V3306" s="18">
        <f t="shared" si="311"/>
        <v>30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8315</v>
      </c>
      <c r="P3307" t="s">
        <v>8316</v>
      </c>
      <c r="Q3307">
        <f t="shared" si="307"/>
        <v>102</v>
      </c>
      <c r="R3307">
        <f t="shared" si="306"/>
        <v>204.05</v>
      </c>
      <c r="S3307" s="12">
        <f t="shared" si="308"/>
        <v>42186.855879629627</v>
      </c>
      <c r="T3307" s="12">
        <f t="shared" si="309"/>
        <v>42216.855879629627</v>
      </c>
      <c r="U3307">
        <f t="shared" si="310"/>
        <v>2015</v>
      </c>
      <c r="V3307" s="18">
        <f t="shared" si="311"/>
        <v>30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8315</v>
      </c>
      <c r="P3308" t="s">
        <v>8316</v>
      </c>
      <c r="Q3308">
        <f t="shared" si="307"/>
        <v>175</v>
      </c>
      <c r="R3308">
        <f t="shared" si="306"/>
        <v>48.7</v>
      </c>
      <c r="S3308" s="12">
        <f t="shared" si="308"/>
        <v>42493.219236111108</v>
      </c>
      <c r="T3308" s="12">
        <f t="shared" si="309"/>
        <v>42531.125</v>
      </c>
      <c r="U3308">
        <f t="shared" si="310"/>
        <v>2016</v>
      </c>
      <c r="V3308" s="18">
        <f t="shared" si="311"/>
        <v>37.905763888888892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8315</v>
      </c>
      <c r="P3309" t="s">
        <v>8316</v>
      </c>
      <c r="Q3309">
        <f t="shared" si="307"/>
        <v>107</v>
      </c>
      <c r="R3309">
        <f t="shared" si="306"/>
        <v>53.34</v>
      </c>
      <c r="S3309" s="12">
        <f t="shared" si="308"/>
        <v>42475.057164351849</v>
      </c>
      <c r="T3309" s="12">
        <f t="shared" si="309"/>
        <v>42505.057164351849</v>
      </c>
      <c r="U3309">
        <f t="shared" si="310"/>
        <v>2016</v>
      </c>
      <c r="V3309" s="18">
        <f t="shared" si="311"/>
        <v>30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8315</v>
      </c>
      <c r="P3310" t="s">
        <v>8316</v>
      </c>
      <c r="Q3310">
        <f t="shared" si="307"/>
        <v>122</v>
      </c>
      <c r="R3310">
        <f t="shared" si="306"/>
        <v>75.09</v>
      </c>
      <c r="S3310" s="12">
        <f t="shared" si="308"/>
        <v>42452.876909722225</v>
      </c>
      <c r="T3310" s="12">
        <f t="shared" si="309"/>
        <v>42473.876909722225</v>
      </c>
      <c r="U3310">
        <f t="shared" si="310"/>
        <v>2016</v>
      </c>
      <c r="V3310" s="18">
        <f t="shared" si="311"/>
        <v>21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8315</v>
      </c>
      <c r="P3311" t="s">
        <v>8316</v>
      </c>
      <c r="Q3311">
        <f t="shared" si="307"/>
        <v>159</v>
      </c>
      <c r="R3311">
        <f t="shared" si="306"/>
        <v>18</v>
      </c>
      <c r="S3311" s="12">
        <f t="shared" si="308"/>
        <v>42628.650208333333</v>
      </c>
      <c r="T3311" s="12">
        <f t="shared" si="309"/>
        <v>42659.650208333333</v>
      </c>
      <c r="U3311">
        <f t="shared" si="310"/>
        <v>2016</v>
      </c>
      <c r="V3311" s="18">
        <f t="shared" si="311"/>
        <v>31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8315</v>
      </c>
      <c r="P3312" t="s">
        <v>8316</v>
      </c>
      <c r="Q3312">
        <f t="shared" si="307"/>
        <v>100</v>
      </c>
      <c r="R3312">
        <f t="shared" si="306"/>
        <v>209.84</v>
      </c>
      <c r="S3312" s="12">
        <f t="shared" si="308"/>
        <v>42253.928530092591</v>
      </c>
      <c r="T3312" s="12">
        <f t="shared" si="309"/>
        <v>42283.928530092591</v>
      </c>
      <c r="U3312">
        <f t="shared" si="310"/>
        <v>2015</v>
      </c>
      <c r="V3312" s="18">
        <f t="shared" si="311"/>
        <v>30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8315</v>
      </c>
      <c r="P3313" t="s">
        <v>8316</v>
      </c>
      <c r="Q3313">
        <f t="shared" si="307"/>
        <v>110</v>
      </c>
      <c r="R3313">
        <f t="shared" si="306"/>
        <v>61.02</v>
      </c>
      <c r="S3313" s="12">
        <f t="shared" si="308"/>
        <v>42264.29178240741</v>
      </c>
      <c r="T3313" s="12">
        <f t="shared" si="309"/>
        <v>42294.29178240741</v>
      </c>
      <c r="U3313">
        <f t="shared" si="310"/>
        <v>2015</v>
      </c>
      <c r="V3313" s="18">
        <f t="shared" si="311"/>
        <v>30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8315</v>
      </c>
      <c r="P3314" t="s">
        <v>8316</v>
      </c>
      <c r="Q3314">
        <f t="shared" si="307"/>
        <v>100</v>
      </c>
      <c r="R3314">
        <f t="shared" si="306"/>
        <v>61</v>
      </c>
      <c r="S3314" s="12">
        <f t="shared" si="308"/>
        <v>42664.809560185182</v>
      </c>
      <c r="T3314" s="12">
        <f t="shared" si="309"/>
        <v>42685.916666666672</v>
      </c>
      <c r="U3314">
        <f t="shared" si="310"/>
        <v>2016</v>
      </c>
      <c r="V3314" s="18">
        <f t="shared" si="311"/>
        <v>21.107106481481484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8315</v>
      </c>
      <c r="P3315" t="s">
        <v>8316</v>
      </c>
      <c r="Q3315">
        <f t="shared" si="307"/>
        <v>116</v>
      </c>
      <c r="R3315">
        <f t="shared" si="306"/>
        <v>80.03</v>
      </c>
      <c r="S3315" s="12">
        <f t="shared" si="308"/>
        <v>42382.244409722218</v>
      </c>
      <c r="T3315" s="12">
        <f t="shared" si="309"/>
        <v>42396.041666666672</v>
      </c>
      <c r="U3315">
        <f t="shared" si="310"/>
        <v>2016</v>
      </c>
      <c r="V3315" s="18">
        <f t="shared" si="311"/>
        <v>13.797256944444444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8315</v>
      </c>
      <c r="P3316" t="s">
        <v>8316</v>
      </c>
      <c r="Q3316">
        <f t="shared" si="307"/>
        <v>211</v>
      </c>
      <c r="R3316">
        <f t="shared" si="306"/>
        <v>29.07</v>
      </c>
      <c r="S3316" s="12">
        <f t="shared" si="308"/>
        <v>42105.267488425925</v>
      </c>
      <c r="T3316" s="12">
        <f t="shared" si="309"/>
        <v>42132.836805555555</v>
      </c>
      <c r="U3316">
        <f t="shared" si="310"/>
        <v>2015</v>
      </c>
      <c r="V3316" s="18">
        <f t="shared" si="311"/>
        <v>27.569317129629628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8315</v>
      </c>
      <c r="P3317" t="s">
        <v>8316</v>
      </c>
      <c r="Q3317">
        <f t="shared" si="307"/>
        <v>110</v>
      </c>
      <c r="R3317">
        <f t="shared" si="306"/>
        <v>49.44</v>
      </c>
      <c r="S3317" s="12">
        <f t="shared" si="308"/>
        <v>42466.303715277783</v>
      </c>
      <c r="T3317" s="12">
        <f t="shared" si="309"/>
        <v>42496.303715277783</v>
      </c>
      <c r="U3317">
        <f t="shared" si="310"/>
        <v>2016</v>
      </c>
      <c r="V3317" s="18">
        <f t="shared" si="311"/>
        <v>30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8315</v>
      </c>
      <c r="P3318" t="s">
        <v>8316</v>
      </c>
      <c r="Q3318">
        <f t="shared" si="307"/>
        <v>100</v>
      </c>
      <c r="R3318">
        <f t="shared" si="306"/>
        <v>93.98</v>
      </c>
      <c r="S3318" s="12">
        <f t="shared" si="308"/>
        <v>41826.871238425927</v>
      </c>
      <c r="T3318" s="12">
        <f t="shared" si="309"/>
        <v>41859.57916666667</v>
      </c>
      <c r="U3318">
        <f t="shared" si="310"/>
        <v>2014</v>
      </c>
      <c r="V3318" s="18">
        <f t="shared" si="311"/>
        <v>32.707928240740735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8315</v>
      </c>
      <c r="P3319" t="s">
        <v>8316</v>
      </c>
      <c r="Q3319">
        <f t="shared" si="307"/>
        <v>106</v>
      </c>
      <c r="R3319">
        <f t="shared" si="306"/>
        <v>61.94</v>
      </c>
      <c r="S3319" s="12">
        <f t="shared" si="308"/>
        <v>42499.039629629624</v>
      </c>
      <c r="T3319" s="12">
        <f t="shared" si="309"/>
        <v>42529.039629629624</v>
      </c>
      <c r="U3319">
        <f t="shared" si="310"/>
        <v>2016</v>
      </c>
      <c r="V3319" s="18">
        <f t="shared" si="311"/>
        <v>30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8315</v>
      </c>
      <c r="P3320" t="s">
        <v>8316</v>
      </c>
      <c r="Q3320">
        <f t="shared" si="307"/>
        <v>126</v>
      </c>
      <c r="R3320">
        <f t="shared" si="306"/>
        <v>78.5</v>
      </c>
      <c r="S3320" s="12">
        <f t="shared" si="308"/>
        <v>42431.302002314813</v>
      </c>
      <c r="T3320" s="12">
        <f t="shared" si="309"/>
        <v>42471.104166666672</v>
      </c>
      <c r="U3320">
        <f t="shared" si="310"/>
        <v>2016</v>
      </c>
      <c r="V3320" s="18">
        <f t="shared" si="311"/>
        <v>39.80216435185185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8315</v>
      </c>
      <c r="P3321" t="s">
        <v>8316</v>
      </c>
      <c r="Q3321">
        <f t="shared" si="307"/>
        <v>108</v>
      </c>
      <c r="R3321">
        <f t="shared" si="306"/>
        <v>33.75</v>
      </c>
      <c r="S3321" s="12">
        <f t="shared" si="308"/>
        <v>41990.585486111115</v>
      </c>
      <c r="T3321" s="12">
        <f t="shared" si="309"/>
        <v>42035.585486111115</v>
      </c>
      <c r="U3321">
        <f t="shared" si="310"/>
        <v>2014</v>
      </c>
      <c r="V3321" s="18">
        <f t="shared" si="311"/>
        <v>45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8315</v>
      </c>
      <c r="P3322" t="s">
        <v>8316</v>
      </c>
      <c r="Q3322">
        <f t="shared" si="307"/>
        <v>101</v>
      </c>
      <c r="R3322">
        <f t="shared" si="306"/>
        <v>66.45</v>
      </c>
      <c r="S3322" s="12">
        <f t="shared" si="308"/>
        <v>42513.045798611114</v>
      </c>
      <c r="T3322" s="12">
        <f t="shared" si="309"/>
        <v>42543.045798611114</v>
      </c>
      <c r="U3322">
        <f t="shared" si="310"/>
        <v>2016</v>
      </c>
      <c r="V3322" s="18">
        <f t="shared" si="311"/>
        <v>30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8315</v>
      </c>
      <c r="P3323" t="s">
        <v>8316</v>
      </c>
      <c r="Q3323">
        <f t="shared" si="307"/>
        <v>107</v>
      </c>
      <c r="R3323">
        <f t="shared" si="306"/>
        <v>35.799999999999997</v>
      </c>
      <c r="S3323" s="12">
        <f t="shared" si="308"/>
        <v>41914.100289351853</v>
      </c>
      <c r="T3323" s="12">
        <f t="shared" si="309"/>
        <v>41928.165972222225</v>
      </c>
      <c r="U3323">
        <f t="shared" si="310"/>
        <v>2014</v>
      </c>
      <c r="V3323" s="18">
        <f t="shared" si="311"/>
        <v>14.065682870370368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8315</v>
      </c>
      <c r="P3324" t="s">
        <v>8316</v>
      </c>
      <c r="Q3324">
        <f t="shared" si="307"/>
        <v>102</v>
      </c>
      <c r="R3324">
        <f t="shared" si="306"/>
        <v>145.65</v>
      </c>
      <c r="S3324" s="12">
        <f t="shared" si="308"/>
        <v>42521.010370370372</v>
      </c>
      <c r="T3324" s="12">
        <f t="shared" si="309"/>
        <v>42543.163194444445</v>
      </c>
      <c r="U3324">
        <f t="shared" si="310"/>
        <v>2016</v>
      </c>
      <c r="V3324" s="18">
        <f t="shared" si="311"/>
        <v>22.152824074074076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8315</v>
      </c>
      <c r="P3325" t="s">
        <v>8316</v>
      </c>
      <c r="Q3325">
        <f t="shared" si="307"/>
        <v>126</v>
      </c>
      <c r="R3325">
        <f t="shared" si="306"/>
        <v>25.69</v>
      </c>
      <c r="S3325" s="12">
        <f t="shared" si="308"/>
        <v>42608.36583333333</v>
      </c>
      <c r="T3325" s="12">
        <f t="shared" si="309"/>
        <v>42638.36583333333</v>
      </c>
      <c r="U3325">
        <f t="shared" si="310"/>
        <v>2016</v>
      </c>
      <c r="V3325" s="18">
        <f t="shared" si="311"/>
        <v>30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8315</v>
      </c>
      <c r="P3326" t="s">
        <v>8316</v>
      </c>
      <c r="Q3326">
        <f t="shared" si="307"/>
        <v>102</v>
      </c>
      <c r="R3326">
        <f t="shared" si="306"/>
        <v>152.5</v>
      </c>
      <c r="S3326" s="12">
        <f t="shared" si="308"/>
        <v>42512.58321759259</v>
      </c>
      <c r="T3326" s="12">
        <f t="shared" si="309"/>
        <v>42526.58321759259</v>
      </c>
      <c r="U3326">
        <f t="shared" si="310"/>
        <v>2016</v>
      </c>
      <c r="V3326" s="18">
        <f t="shared" si="311"/>
        <v>14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8315</v>
      </c>
      <c r="P3327" t="s">
        <v>8316</v>
      </c>
      <c r="Q3327">
        <f t="shared" si="307"/>
        <v>113</v>
      </c>
      <c r="R3327">
        <f t="shared" si="306"/>
        <v>30</v>
      </c>
      <c r="S3327" s="12">
        <f t="shared" si="308"/>
        <v>42064.785613425927</v>
      </c>
      <c r="T3327" s="12">
        <f t="shared" si="309"/>
        <v>42099.743946759263</v>
      </c>
      <c r="U3327">
        <f t="shared" si="310"/>
        <v>2015</v>
      </c>
      <c r="V3327" s="18">
        <f t="shared" si="311"/>
        <v>34.958333333333336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8315</v>
      </c>
      <c r="P3328" t="s">
        <v>8316</v>
      </c>
      <c r="Q3328">
        <f t="shared" si="307"/>
        <v>101</v>
      </c>
      <c r="R3328">
        <f t="shared" si="306"/>
        <v>142.28</v>
      </c>
      <c r="S3328" s="12">
        <f t="shared" si="308"/>
        <v>42041.714178240742</v>
      </c>
      <c r="T3328" s="12">
        <f t="shared" si="309"/>
        <v>42071.67251157407</v>
      </c>
      <c r="U3328">
        <f t="shared" si="310"/>
        <v>2015</v>
      </c>
      <c r="V3328" s="18">
        <f t="shared" si="311"/>
        <v>29.958333333333332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8315</v>
      </c>
      <c r="P3329" t="s">
        <v>8316</v>
      </c>
      <c r="Q3329">
        <f t="shared" si="307"/>
        <v>101</v>
      </c>
      <c r="R3329">
        <f t="shared" si="306"/>
        <v>24.55</v>
      </c>
      <c r="S3329" s="12">
        <f t="shared" si="308"/>
        <v>42468.374606481477</v>
      </c>
      <c r="T3329" s="12">
        <f t="shared" si="309"/>
        <v>42498.374606481477</v>
      </c>
      <c r="U3329">
        <f t="shared" si="310"/>
        <v>2016</v>
      </c>
      <c r="V3329" s="18">
        <f t="shared" si="311"/>
        <v>30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8315</v>
      </c>
      <c r="P3330" t="s">
        <v>8316</v>
      </c>
      <c r="Q3330">
        <f t="shared" si="307"/>
        <v>146</v>
      </c>
      <c r="R3330">
        <f t="shared" ref="R3330:R3393" si="312">IFERROR(ROUND(E3330/L3330,2),0)</f>
        <v>292.77999999999997</v>
      </c>
      <c r="S3330" s="12">
        <f t="shared" si="308"/>
        <v>41822.57503472222</v>
      </c>
      <c r="T3330" s="12">
        <f t="shared" si="309"/>
        <v>41825.041666666664</v>
      </c>
      <c r="U3330">
        <f t="shared" si="310"/>
        <v>2014</v>
      </c>
      <c r="V3330" s="18">
        <f t="shared" si="311"/>
        <v>2.4666319444444444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8315</v>
      </c>
      <c r="P3331" t="s">
        <v>8316</v>
      </c>
      <c r="Q3331">
        <f t="shared" ref="Q3331:Q3394" si="313">ROUND(E3331/D3331*100,0)</f>
        <v>117</v>
      </c>
      <c r="R3331">
        <f t="shared" si="312"/>
        <v>44.92</v>
      </c>
      <c r="S3331" s="12">
        <f t="shared" ref="S3331:S3394" si="314">(((J3331/60)/60)/24)+DATE(1970,1,1)</f>
        <v>41837.323009259257</v>
      </c>
      <c r="T3331" s="12">
        <f t="shared" ref="T3331:T3394" si="315">(((I3331/60)/60)/24)+DATE(1970,1,1)</f>
        <v>41847.958333333336</v>
      </c>
      <c r="U3331">
        <f t="shared" ref="U3331:U3394" si="316">YEAR(S3331)</f>
        <v>2014</v>
      </c>
      <c r="V3331" s="18">
        <f t="shared" ref="V3331:V3394" si="317">(I3331-J3331)/60/60/24</f>
        <v>10.635324074074074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8315</v>
      </c>
      <c r="P3332" t="s">
        <v>8316</v>
      </c>
      <c r="Q3332">
        <f t="shared" si="313"/>
        <v>106</v>
      </c>
      <c r="R3332">
        <f t="shared" si="312"/>
        <v>23.1</v>
      </c>
      <c r="S3332" s="12">
        <f t="shared" si="314"/>
        <v>42065.887361111112</v>
      </c>
      <c r="T3332" s="12">
        <f t="shared" si="315"/>
        <v>42095.845694444448</v>
      </c>
      <c r="U3332">
        <f t="shared" si="316"/>
        <v>2015</v>
      </c>
      <c r="V3332" s="18">
        <f t="shared" si="317"/>
        <v>29.958333333333332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8315</v>
      </c>
      <c r="P3333" t="s">
        <v>8316</v>
      </c>
      <c r="Q3333">
        <f t="shared" si="313"/>
        <v>105</v>
      </c>
      <c r="R3333">
        <f t="shared" si="312"/>
        <v>80.400000000000006</v>
      </c>
      <c r="S3333" s="12">
        <f t="shared" si="314"/>
        <v>42248.697754629626</v>
      </c>
      <c r="T3333" s="12">
        <f t="shared" si="315"/>
        <v>42283.697754629626</v>
      </c>
      <c r="U3333">
        <f t="shared" si="316"/>
        <v>2015</v>
      </c>
      <c r="V3333" s="18">
        <f t="shared" si="317"/>
        <v>35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8315</v>
      </c>
      <c r="P3334" t="s">
        <v>8316</v>
      </c>
      <c r="Q3334">
        <f t="shared" si="313"/>
        <v>100</v>
      </c>
      <c r="R3334">
        <f t="shared" si="312"/>
        <v>72.290000000000006</v>
      </c>
      <c r="S3334" s="12">
        <f t="shared" si="314"/>
        <v>41809.860300925924</v>
      </c>
      <c r="T3334" s="12">
        <f t="shared" si="315"/>
        <v>41839.860300925924</v>
      </c>
      <c r="U3334">
        <f t="shared" si="316"/>
        <v>2014</v>
      </c>
      <c r="V3334" s="18">
        <f t="shared" si="317"/>
        <v>30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8315</v>
      </c>
      <c r="P3335" t="s">
        <v>8316</v>
      </c>
      <c r="Q3335">
        <f t="shared" si="313"/>
        <v>105</v>
      </c>
      <c r="R3335">
        <f t="shared" si="312"/>
        <v>32.97</v>
      </c>
      <c r="S3335" s="12">
        <f t="shared" si="314"/>
        <v>42148.676851851851</v>
      </c>
      <c r="T3335" s="12">
        <f t="shared" si="315"/>
        <v>42170.676851851851</v>
      </c>
      <c r="U3335">
        <f t="shared" si="316"/>
        <v>2015</v>
      </c>
      <c r="V3335" s="18">
        <f t="shared" si="317"/>
        <v>22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8315</v>
      </c>
      <c r="P3336" t="s">
        <v>8316</v>
      </c>
      <c r="Q3336">
        <f t="shared" si="313"/>
        <v>139</v>
      </c>
      <c r="R3336">
        <f t="shared" si="312"/>
        <v>116.65</v>
      </c>
      <c r="S3336" s="12">
        <f t="shared" si="314"/>
        <v>42185.521087962959</v>
      </c>
      <c r="T3336" s="12">
        <f t="shared" si="315"/>
        <v>42215.521087962959</v>
      </c>
      <c r="U3336">
        <f t="shared" si="316"/>
        <v>2015</v>
      </c>
      <c r="V3336" s="18">
        <f t="shared" si="317"/>
        <v>30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8315</v>
      </c>
      <c r="P3337" t="s">
        <v>8316</v>
      </c>
      <c r="Q3337">
        <f t="shared" si="313"/>
        <v>100</v>
      </c>
      <c r="R3337">
        <f t="shared" si="312"/>
        <v>79.62</v>
      </c>
      <c r="S3337" s="12">
        <f t="shared" si="314"/>
        <v>41827.674143518518</v>
      </c>
      <c r="T3337" s="12">
        <f t="shared" si="315"/>
        <v>41854.958333333336</v>
      </c>
      <c r="U3337">
        <f t="shared" si="316"/>
        <v>2014</v>
      </c>
      <c r="V3337" s="18">
        <f t="shared" si="317"/>
        <v>27.284189814814813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8315</v>
      </c>
      <c r="P3338" t="s">
        <v>8316</v>
      </c>
      <c r="Q3338">
        <f t="shared" si="313"/>
        <v>100</v>
      </c>
      <c r="R3338">
        <f t="shared" si="312"/>
        <v>27.78</v>
      </c>
      <c r="S3338" s="12">
        <f t="shared" si="314"/>
        <v>42437.398680555561</v>
      </c>
      <c r="T3338" s="12">
        <f t="shared" si="315"/>
        <v>42465.35701388889</v>
      </c>
      <c r="U3338">
        <f t="shared" si="316"/>
        <v>2016</v>
      </c>
      <c r="V3338" s="18">
        <f t="shared" si="317"/>
        <v>27.958333333333332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8315</v>
      </c>
      <c r="P3339" t="s">
        <v>8316</v>
      </c>
      <c r="Q3339">
        <f t="shared" si="313"/>
        <v>110</v>
      </c>
      <c r="R3339">
        <f t="shared" si="312"/>
        <v>81.03</v>
      </c>
      <c r="S3339" s="12">
        <f t="shared" si="314"/>
        <v>41901.282025462962</v>
      </c>
      <c r="T3339" s="12">
        <f t="shared" si="315"/>
        <v>41922.875</v>
      </c>
      <c r="U3339">
        <f t="shared" si="316"/>
        <v>2014</v>
      </c>
      <c r="V3339" s="18">
        <f t="shared" si="317"/>
        <v>21.592974537037037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8315</v>
      </c>
      <c r="P3340" t="s">
        <v>8316</v>
      </c>
      <c r="Q3340">
        <f t="shared" si="313"/>
        <v>102</v>
      </c>
      <c r="R3340">
        <f t="shared" si="312"/>
        <v>136.85</v>
      </c>
      <c r="S3340" s="12">
        <f t="shared" si="314"/>
        <v>42769.574999999997</v>
      </c>
      <c r="T3340" s="12">
        <f t="shared" si="315"/>
        <v>42790.574999999997</v>
      </c>
      <c r="U3340">
        <f t="shared" si="316"/>
        <v>2017</v>
      </c>
      <c r="V3340" s="18">
        <f t="shared" si="317"/>
        <v>21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8315</v>
      </c>
      <c r="P3341" t="s">
        <v>8316</v>
      </c>
      <c r="Q3341">
        <f t="shared" si="313"/>
        <v>104</v>
      </c>
      <c r="R3341">
        <f t="shared" si="312"/>
        <v>177.62</v>
      </c>
      <c r="S3341" s="12">
        <f t="shared" si="314"/>
        <v>42549.665717592594</v>
      </c>
      <c r="T3341" s="12">
        <f t="shared" si="315"/>
        <v>42579.665717592594</v>
      </c>
      <c r="U3341">
        <f t="shared" si="316"/>
        <v>2016</v>
      </c>
      <c r="V3341" s="18">
        <f t="shared" si="317"/>
        <v>30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8315</v>
      </c>
      <c r="P3342" t="s">
        <v>8316</v>
      </c>
      <c r="Q3342">
        <f t="shared" si="313"/>
        <v>138</v>
      </c>
      <c r="R3342">
        <f t="shared" si="312"/>
        <v>109.08</v>
      </c>
      <c r="S3342" s="12">
        <f t="shared" si="314"/>
        <v>42685.974004629628</v>
      </c>
      <c r="T3342" s="12">
        <f t="shared" si="315"/>
        <v>42710.974004629628</v>
      </c>
      <c r="U3342">
        <f t="shared" si="316"/>
        <v>2016</v>
      </c>
      <c r="V3342" s="18">
        <f t="shared" si="317"/>
        <v>25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8315</v>
      </c>
      <c r="P3343" t="s">
        <v>8316</v>
      </c>
      <c r="Q3343">
        <f t="shared" si="313"/>
        <v>100</v>
      </c>
      <c r="R3343">
        <f t="shared" si="312"/>
        <v>119.64</v>
      </c>
      <c r="S3343" s="12">
        <f t="shared" si="314"/>
        <v>42510.798854166671</v>
      </c>
      <c r="T3343" s="12">
        <f t="shared" si="315"/>
        <v>42533.708333333328</v>
      </c>
      <c r="U3343">
        <f t="shared" si="316"/>
        <v>2016</v>
      </c>
      <c r="V3343" s="18">
        <f t="shared" si="317"/>
        <v>22.909479166666667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8315</v>
      </c>
      <c r="P3344" t="s">
        <v>8316</v>
      </c>
      <c r="Q3344">
        <f t="shared" si="313"/>
        <v>102</v>
      </c>
      <c r="R3344">
        <f t="shared" si="312"/>
        <v>78.209999999999994</v>
      </c>
      <c r="S3344" s="12">
        <f t="shared" si="314"/>
        <v>42062.296412037031</v>
      </c>
      <c r="T3344" s="12">
        <f t="shared" si="315"/>
        <v>42095.207638888889</v>
      </c>
      <c r="U3344">
        <f t="shared" si="316"/>
        <v>2015</v>
      </c>
      <c r="V3344" s="18">
        <f t="shared" si="317"/>
        <v>32.91122685185185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8315</v>
      </c>
      <c r="P3345" t="s">
        <v>8316</v>
      </c>
      <c r="Q3345">
        <f t="shared" si="313"/>
        <v>171</v>
      </c>
      <c r="R3345">
        <f t="shared" si="312"/>
        <v>52.17</v>
      </c>
      <c r="S3345" s="12">
        <f t="shared" si="314"/>
        <v>42452.916481481487</v>
      </c>
      <c r="T3345" s="12">
        <f t="shared" si="315"/>
        <v>42473.554166666669</v>
      </c>
      <c r="U3345">
        <f t="shared" si="316"/>
        <v>2016</v>
      </c>
      <c r="V3345" s="18">
        <f t="shared" si="317"/>
        <v>20.637685185185184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8315</v>
      </c>
      <c r="P3346" t="s">
        <v>8316</v>
      </c>
      <c r="Q3346">
        <f t="shared" si="313"/>
        <v>101</v>
      </c>
      <c r="R3346">
        <f t="shared" si="312"/>
        <v>114.13</v>
      </c>
      <c r="S3346" s="12">
        <f t="shared" si="314"/>
        <v>41851.200150462959</v>
      </c>
      <c r="T3346" s="12">
        <f t="shared" si="315"/>
        <v>41881.200150462959</v>
      </c>
      <c r="U3346">
        <f t="shared" si="316"/>
        <v>2014</v>
      </c>
      <c r="V3346" s="18">
        <f t="shared" si="317"/>
        <v>30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8315</v>
      </c>
      <c r="P3347" t="s">
        <v>8316</v>
      </c>
      <c r="Q3347">
        <f t="shared" si="313"/>
        <v>130</v>
      </c>
      <c r="R3347">
        <f t="shared" si="312"/>
        <v>50</v>
      </c>
      <c r="S3347" s="12">
        <f t="shared" si="314"/>
        <v>42053.106111111112</v>
      </c>
      <c r="T3347" s="12">
        <f t="shared" si="315"/>
        <v>42112.025694444441</v>
      </c>
      <c r="U3347">
        <f t="shared" si="316"/>
        <v>2015</v>
      </c>
      <c r="V3347" s="18">
        <f t="shared" si="317"/>
        <v>58.919583333333328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8315</v>
      </c>
      <c r="P3348" t="s">
        <v>8316</v>
      </c>
      <c r="Q3348">
        <f t="shared" si="313"/>
        <v>110</v>
      </c>
      <c r="R3348">
        <f t="shared" si="312"/>
        <v>91.67</v>
      </c>
      <c r="S3348" s="12">
        <f t="shared" si="314"/>
        <v>42054.024421296301</v>
      </c>
      <c r="T3348" s="12">
        <f t="shared" si="315"/>
        <v>42061.024421296301</v>
      </c>
      <c r="U3348">
        <f t="shared" si="316"/>
        <v>2015</v>
      </c>
      <c r="V3348" s="18">
        <f t="shared" si="317"/>
        <v>7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8315</v>
      </c>
      <c r="P3349" t="s">
        <v>8316</v>
      </c>
      <c r="Q3349">
        <f t="shared" si="313"/>
        <v>119</v>
      </c>
      <c r="R3349">
        <f t="shared" si="312"/>
        <v>108.59</v>
      </c>
      <c r="S3349" s="12">
        <f t="shared" si="314"/>
        <v>42484.551550925928</v>
      </c>
      <c r="T3349" s="12">
        <f t="shared" si="315"/>
        <v>42498.875</v>
      </c>
      <c r="U3349">
        <f t="shared" si="316"/>
        <v>2016</v>
      </c>
      <c r="V3349" s="18">
        <f t="shared" si="317"/>
        <v>14.323449074074075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8315</v>
      </c>
      <c r="P3350" t="s">
        <v>8316</v>
      </c>
      <c r="Q3350">
        <f t="shared" si="313"/>
        <v>100</v>
      </c>
      <c r="R3350">
        <f t="shared" si="312"/>
        <v>69.819999999999993</v>
      </c>
      <c r="S3350" s="12">
        <f t="shared" si="314"/>
        <v>42466.558796296296</v>
      </c>
      <c r="T3350" s="12">
        <f t="shared" si="315"/>
        <v>42490.165972222225</v>
      </c>
      <c r="U3350">
        <f t="shared" si="316"/>
        <v>2016</v>
      </c>
      <c r="V3350" s="18">
        <f t="shared" si="317"/>
        <v>23.60717592592593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8315</v>
      </c>
      <c r="P3351" t="s">
        <v>8316</v>
      </c>
      <c r="Q3351">
        <f t="shared" si="313"/>
        <v>153</v>
      </c>
      <c r="R3351">
        <f t="shared" si="312"/>
        <v>109.57</v>
      </c>
      <c r="S3351" s="12">
        <f t="shared" si="314"/>
        <v>42513.110787037032</v>
      </c>
      <c r="T3351" s="12">
        <f t="shared" si="315"/>
        <v>42534.708333333328</v>
      </c>
      <c r="U3351">
        <f t="shared" si="316"/>
        <v>2016</v>
      </c>
      <c r="V3351" s="18">
        <f t="shared" si="317"/>
        <v>21.597546296296297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8315</v>
      </c>
      <c r="P3352" t="s">
        <v>8316</v>
      </c>
      <c r="Q3352">
        <f t="shared" si="313"/>
        <v>104</v>
      </c>
      <c r="R3352">
        <f t="shared" si="312"/>
        <v>71.67</v>
      </c>
      <c r="S3352" s="12">
        <f t="shared" si="314"/>
        <v>42302.701516203699</v>
      </c>
      <c r="T3352" s="12">
        <f t="shared" si="315"/>
        <v>42337.958333333328</v>
      </c>
      <c r="U3352">
        <f t="shared" si="316"/>
        <v>2015</v>
      </c>
      <c r="V3352" s="18">
        <f t="shared" si="317"/>
        <v>35.256817129629631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8315</v>
      </c>
      <c r="P3353" t="s">
        <v>8316</v>
      </c>
      <c r="Q3353">
        <f t="shared" si="313"/>
        <v>101</v>
      </c>
      <c r="R3353">
        <f t="shared" si="312"/>
        <v>93.61</v>
      </c>
      <c r="S3353" s="12">
        <f t="shared" si="314"/>
        <v>41806.395428240743</v>
      </c>
      <c r="T3353" s="12">
        <f t="shared" si="315"/>
        <v>41843.458333333336</v>
      </c>
      <c r="U3353">
        <f t="shared" si="316"/>
        <v>2014</v>
      </c>
      <c r="V3353" s="18">
        <f t="shared" si="317"/>
        <v>37.062905092592594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8315</v>
      </c>
      <c r="P3354" t="s">
        <v>8316</v>
      </c>
      <c r="Q3354">
        <f t="shared" si="313"/>
        <v>108</v>
      </c>
      <c r="R3354">
        <f t="shared" si="312"/>
        <v>76.8</v>
      </c>
      <c r="S3354" s="12">
        <f t="shared" si="314"/>
        <v>42495.992800925931</v>
      </c>
      <c r="T3354" s="12">
        <f t="shared" si="315"/>
        <v>42552.958333333328</v>
      </c>
      <c r="U3354">
        <f t="shared" si="316"/>
        <v>2016</v>
      </c>
      <c r="V3354" s="18">
        <f t="shared" si="317"/>
        <v>56.965532407407409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8315</v>
      </c>
      <c r="P3355" t="s">
        <v>8316</v>
      </c>
      <c r="Q3355">
        <f t="shared" si="313"/>
        <v>315</v>
      </c>
      <c r="R3355">
        <f t="shared" si="312"/>
        <v>35.799999999999997</v>
      </c>
      <c r="S3355" s="12">
        <f t="shared" si="314"/>
        <v>42479.432291666672</v>
      </c>
      <c r="T3355" s="12">
        <f t="shared" si="315"/>
        <v>42492.958333333328</v>
      </c>
      <c r="U3355">
        <f t="shared" si="316"/>
        <v>2016</v>
      </c>
      <c r="V3355" s="18">
        <f t="shared" si="317"/>
        <v>13.526041666666666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8315</v>
      </c>
      <c r="P3356" t="s">
        <v>8316</v>
      </c>
      <c r="Q3356">
        <f t="shared" si="313"/>
        <v>102</v>
      </c>
      <c r="R3356">
        <f t="shared" si="312"/>
        <v>55.6</v>
      </c>
      <c r="S3356" s="12">
        <f t="shared" si="314"/>
        <v>42270.7269212963</v>
      </c>
      <c r="T3356" s="12">
        <f t="shared" si="315"/>
        <v>42306.167361111111</v>
      </c>
      <c r="U3356">
        <f t="shared" si="316"/>
        <v>2015</v>
      </c>
      <c r="V3356" s="18">
        <f t="shared" si="317"/>
        <v>35.440439814814816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8315</v>
      </c>
      <c r="P3357" t="s">
        <v>8316</v>
      </c>
      <c r="Q3357">
        <f t="shared" si="313"/>
        <v>126</v>
      </c>
      <c r="R3357">
        <f t="shared" si="312"/>
        <v>147.33000000000001</v>
      </c>
      <c r="S3357" s="12">
        <f t="shared" si="314"/>
        <v>42489.619525462964</v>
      </c>
      <c r="T3357" s="12">
        <f t="shared" si="315"/>
        <v>42500.470138888893</v>
      </c>
      <c r="U3357">
        <f t="shared" si="316"/>
        <v>2016</v>
      </c>
      <c r="V3357" s="18">
        <f t="shared" si="317"/>
        <v>10.850613425925927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8315</v>
      </c>
      <c r="P3358" t="s">
        <v>8316</v>
      </c>
      <c r="Q3358">
        <f t="shared" si="313"/>
        <v>101</v>
      </c>
      <c r="R3358">
        <f t="shared" si="312"/>
        <v>56.33</v>
      </c>
      <c r="S3358" s="12">
        <f t="shared" si="314"/>
        <v>42536.815648148149</v>
      </c>
      <c r="T3358" s="12">
        <f t="shared" si="315"/>
        <v>42566.815648148149</v>
      </c>
      <c r="U3358">
        <f t="shared" si="316"/>
        <v>2016</v>
      </c>
      <c r="V3358" s="18">
        <f t="shared" si="317"/>
        <v>30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8315</v>
      </c>
      <c r="P3359" t="s">
        <v>8316</v>
      </c>
      <c r="Q3359">
        <f t="shared" si="313"/>
        <v>101</v>
      </c>
      <c r="R3359">
        <f t="shared" si="312"/>
        <v>96.19</v>
      </c>
      <c r="S3359" s="12">
        <f t="shared" si="314"/>
        <v>41822.417939814812</v>
      </c>
      <c r="T3359" s="12">
        <f t="shared" si="315"/>
        <v>41852.417939814812</v>
      </c>
      <c r="U3359">
        <f t="shared" si="316"/>
        <v>2014</v>
      </c>
      <c r="V3359" s="18">
        <f t="shared" si="317"/>
        <v>30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8315</v>
      </c>
      <c r="P3360" t="s">
        <v>8316</v>
      </c>
      <c r="Q3360">
        <f t="shared" si="313"/>
        <v>103</v>
      </c>
      <c r="R3360">
        <f t="shared" si="312"/>
        <v>63.57</v>
      </c>
      <c r="S3360" s="12">
        <f t="shared" si="314"/>
        <v>41932.311099537037</v>
      </c>
      <c r="T3360" s="12">
        <f t="shared" si="315"/>
        <v>41962.352766203709</v>
      </c>
      <c r="U3360">
        <f t="shared" si="316"/>
        <v>2014</v>
      </c>
      <c r="V3360" s="18">
        <f t="shared" si="317"/>
        <v>30.041666666666668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8315</v>
      </c>
      <c r="P3361" t="s">
        <v>8316</v>
      </c>
      <c r="Q3361">
        <f t="shared" si="313"/>
        <v>106</v>
      </c>
      <c r="R3361">
        <f t="shared" si="312"/>
        <v>184.78</v>
      </c>
      <c r="S3361" s="12">
        <f t="shared" si="314"/>
        <v>42746.057106481487</v>
      </c>
      <c r="T3361" s="12">
        <f t="shared" si="315"/>
        <v>42791.057106481487</v>
      </c>
      <c r="U3361">
        <f t="shared" si="316"/>
        <v>2017</v>
      </c>
      <c r="V3361" s="18">
        <f t="shared" si="317"/>
        <v>45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8315</v>
      </c>
      <c r="P3362" t="s">
        <v>8316</v>
      </c>
      <c r="Q3362">
        <f t="shared" si="313"/>
        <v>101</v>
      </c>
      <c r="R3362">
        <f t="shared" si="312"/>
        <v>126.72</v>
      </c>
      <c r="S3362" s="12">
        <f t="shared" si="314"/>
        <v>42697.082673611112</v>
      </c>
      <c r="T3362" s="12">
        <f t="shared" si="315"/>
        <v>42718.665972222225</v>
      </c>
      <c r="U3362">
        <f t="shared" si="316"/>
        <v>2016</v>
      </c>
      <c r="V3362" s="18">
        <f t="shared" si="317"/>
        <v>21.583298611111115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8315</v>
      </c>
      <c r="P3363" t="s">
        <v>8316</v>
      </c>
      <c r="Q3363">
        <f t="shared" si="313"/>
        <v>113</v>
      </c>
      <c r="R3363">
        <f t="shared" si="312"/>
        <v>83.43</v>
      </c>
      <c r="S3363" s="12">
        <f t="shared" si="314"/>
        <v>41866.025347222225</v>
      </c>
      <c r="T3363" s="12">
        <f t="shared" si="315"/>
        <v>41883.665972222225</v>
      </c>
      <c r="U3363">
        <f t="shared" si="316"/>
        <v>2014</v>
      </c>
      <c r="V3363" s="18">
        <f t="shared" si="317"/>
        <v>17.640625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8315</v>
      </c>
      <c r="P3364" t="s">
        <v>8316</v>
      </c>
      <c r="Q3364">
        <f t="shared" si="313"/>
        <v>218</v>
      </c>
      <c r="R3364">
        <f t="shared" si="312"/>
        <v>54.5</v>
      </c>
      <c r="S3364" s="12">
        <f t="shared" si="314"/>
        <v>42056.091631944444</v>
      </c>
      <c r="T3364" s="12">
        <f t="shared" si="315"/>
        <v>42070.204861111109</v>
      </c>
      <c r="U3364">
        <f t="shared" si="316"/>
        <v>2015</v>
      </c>
      <c r="V3364" s="18">
        <f t="shared" si="317"/>
        <v>14.113229166666665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8315</v>
      </c>
      <c r="P3365" t="s">
        <v>8316</v>
      </c>
      <c r="Q3365">
        <f t="shared" si="313"/>
        <v>101</v>
      </c>
      <c r="R3365">
        <f t="shared" si="312"/>
        <v>302.31</v>
      </c>
      <c r="S3365" s="12">
        <f t="shared" si="314"/>
        <v>41851.771354166667</v>
      </c>
      <c r="T3365" s="12">
        <f t="shared" si="315"/>
        <v>41870.666666666664</v>
      </c>
      <c r="U3365">
        <f t="shared" si="316"/>
        <v>2014</v>
      </c>
      <c r="V3365" s="18">
        <f t="shared" si="317"/>
        <v>18.895312499999999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8315</v>
      </c>
      <c r="P3366" t="s">
        <v>8316</v>
      </c>
      <c r="Q3366">
        <f t="shared" si="313"/>
        <v>106</v>
      </c>
      <c r="R3366">
        <f t="shared" si="312"/>
        <v>44.14</v>
      </c>
      <c r="S3366" s="12">
        <f t="shared" si="314"/>
        <v>42422.977418981478</v>
      </c>
      <c r="T3366" s="12">
        <f t="shared" si="315"/>
        <v>42444.875</v>
      </c>
      <c r="U3366">
        <f t="shared" si="316"/>
        <v>2016</v>
      </c>
      <c r="V3366" s="18">
        <f t="shared" si="317"/>
        <v>21.897581018518519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8315</v>
      </c>
      <c r="P3367" t="s">
        <v>8316</v>
      </c>
      <c r="Q3367">
        <f t="shared" si="313"/>
        <v>104</v>
      </c>
      <c r="R3367">
        <f t="shared" si="312"/>
        <v>866.67</v>
      </c>
      <c r="S3367" s="12">
        <f t="shared" si="314"/>
        <v>42321.101759259262</v>
      </c>
      <c r="T3367" s="12">
        <f t="shared" si="315"/>
        <v>42351.101759259262</v>
      </c>
      <c r="U3367">
        <f t="shared" si="316"/>
        <v>2015</v>
      </c>
      <c r="V3367" s="18">
        <f t="shared" si="317"/>
        <v>30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8315</v>
      </c>
      <c r="P3368" t="s">
        <v>8316</v>
      </c>
      <c r="Q3368">
        <f t="shared" si="313"/>
        <v>221</v>
      </c>
      <c r="R3368">
        <f t="shared" si="312"/>
        <v>61.39</v>
      </c>
      <c r="S3368" s="12">
        <f t="shared" si="314"/>
        <v>42107.067557870367</v>
      </c>
      <c r="T3368" s="12">
        <f t="shared" si="315"/>
        <v>42137.067557870367</v>
      </c>
      <c r="U3368">
        <f t="shared" si="316"/>
        <v>2015</v>
      </c>
      <c r="V3368" s="18">
        <f t="shared" si="317"/>
        <v>30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8315</v>
      </c>
      <c r="P3369" t="s">
        <v>8316</v>
      </c>
      <c r="Q3369">
        <f t="shared" si="313"/>
        <v>119</v>
      </c>
      <c r="R3369">
        <f t="shared" si="312"/>
        <v>29.67</v>
      </c>
      <c r="S3369" s="12">
        <f t="shared" si="314"/>
        <v>42192.933958333335</v>
      </c>
      <c r="T3369" s="12">
        <f t="shared" si="315"/>
        <v>42217.933958333335</v>
      </c>
      <c r="U3369">
        <f t="shared" si="316"/>
        <v>2015</v>
      </c>
      <c r="V3369" s="18">
        <f t="shared" si="317"/>
        <v>25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8315</v>
      </c>
      <c r="P3370" t="s">
        <v>8316</v>
      </c>
      <c r="Q3370">
        <f t="shared" si="313"/>
        <v>105</v>
      </c>
      <c r="R3370">
        <f t="shared" si="312"/>
        <v>45.48</v>
      </c>
      <c r="S3370" s="12">
        <f t="shared" si="314"/>
        <v>41969.199756944443</v>
      </c>
      <c r="T3370" s="12">
        <f t="shared" si="315"/>
        <v>42005.208333333328</v>
      </c>
      <c r="U3370">
        <f t="shared" si="316"/>
        <v>2014</v>
      </c>
      <c r="V3370" s="18">
        <f t="shared" si="317"/>
        <v>36.008576388888891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8315</v>
      </c>
      <c r="P3371" t="s">
        <v>8316</v>
      </c>
      <c r="Q3371">
        <f t="shared" si="313"/>
        <v>104</v>
      </c>
      <c r="R3371">
        <f t="shared" si="312"/>
        <v>96.2</v>
      </c>
      <c r="S3371" s="12">
        <f t="shared" si="314"/>
        <v>42690.041435185187</v>
      </c>
      <c r="T3371" s="12">
        <f t="shared" si="315"/>
        <v>42750.041435185187</v>
      </c>
      <c r="U3371">
        <f t="shared" si="316"/>
        <v>2016</v>
      </c>
      <c r="V3371" s="18">
        <f t="shared" si="317"/>
        <v>60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8315</v>
      </c>
      <c r="P3372" t="s">
        <v>8316</v>
      </c>
      <c r="Q3372">
        <f t="shared" si="313"/>
        <v>118</v>
      </c>
      <c r="R3372">
        <f t="shared" si="312"/>
        <v>67.92</v>
      </c>
      <c r="S3372" s="12">
        <f t="shared" si="314"/>
        <v>42690.334317129629</v>
      </c>
      <c r="T3372" s="12">
        <f t="shared" si="315"/>
        <v>42721.333333333328</v>
      </c>
      <c r="U3372">
        <f t="shared" si="316"/>
        <v>2016</v>
      </c>
      <c r="V3372" s="18">
        <f t="shared" si="317"/>
        <v>30.999016203703704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8315</v>
      </c>
      <c r="P3373" t="s">
        <v>8316</v>
      </c>
      <c r="Q3373">
        <f t="shared" si="313"/>
        <v>139</v>
      </c>
      <c r="R3373">
        <f t="shared" si="312"/>
        <v>30.78</v>
      </c>
      <c r="S3373" s="12">
        <f t="shared" si="314"/>
        <v>42312.874594907407</v>
      </c>
      <c r="T3373" s="12">
        <f t="shared" si="315"/>
        <v>42340.874594907407</v>
      </c>
      <c r="U3373">
        <f t="shared" si="316"/>
        <v>2015</v>
      </c>
      <c r="V3373" s="18">
        <f t="shared" si="317"/>
        <v>28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8315</v>
      </c>
      <c r="P3374" t="s">
        <v>8316</v>
      </c>
      <c r="Q3374">
        <f t="shared" si="313"/>
        <v>104</v>
      </c>
      <c r="R3374">
        <f t="shared" si="312"/>
        <v>38.33</v>
      </c>
      <c r="S3374" s="12">
        <f t="shared" si="314"/>
        <v>41855.548101851848</v>
      </c>
      <c r="T3374" s="12">
        <f t="shared" si="315"/>
        <v>41876.207638888889</v>
      </c>
      <c r="U3374">
        <f t="shared" si="316"/>
        <v>2014</v>
      </c>
      <c r="V3374" s="18">
        <f t="shared" si="317"/>
        <v>20.659537037037037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8315</v>
      </c>
      <c r="P3375" t="s">
        <v>8316</v>
      </c>
      <c r="Q3375">
        <f t="shared" si="313"/>
        <v>100</v>
      </c>
      <c r="R3375">
        <f t="shared" si="312"/>
        <v>66.83</v>
      </c>
      <c r="S3375" s="12">
        <f t="shared" si="314"/>
        <v>42179.854629629626</v>
      </c>
      <c r="T3375" s="12">
        <f t="shared" si="315"/>
        <v>42203.666666666672</v>
      </c>
      <c r="U3375">
        <f t="shared" si="316"/>
        <v>2015</v>
      </c>
      <c r="V3375" s="18">
        <f t="shared" si="317"/>
        <v>23.81203703703704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8315</v>
      </c>
      <c r="P3376" t="s">
        <v>8316</v>
      </c>
      <c r="Q3376">
        <f t="shared" si="313"/>
        <v>107</v>
      </c>
      <c r="R3376">
        <f t="shared" si="312"/>
        <v>71.73</v>
      </c>
      <c r="S3376" s="12">
        <f t="shared" si="314"/>
        <v>42275.731666666667</v>
      </c>
      <c r="T3376" s="12">
        <f t="shared" si="315"/>
        <v>42305.731666666667</v>
      </c>
      <c r="U3376">
        <f t="shared" si="316"/>
        <v>2015</v>
      </c>
      <c r="V3376" s="18">
        <f t="shared" si="317"/>
        <v>30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8315</v>
      </c>
      <c r="P3377" t="s">
        <v>8316</v>
      </c>
      <c r="Q3377">
        <f t="shared" si="313"/>
        <v>100</v>
      </c>
      <c r="R3377">
        <f t="shared" si="312"/>
        <v>176.47</v>
      </c>
      <c r="S3377" s="12">
        <f t="shared" si="314"/>
        <v>41765.610798611109</v>
      </c>
      <c r="T3377" s="12">
        <f t="shared" si="315"/>
        <v>41777.610798611109</v>
      </c>
      <c r="U3377">
        <f t="shared" si="316"/>
        <v>2014</v>
      </c>
      <c r="V3377" s="18">
        <f t="shared" si="317"/>
        <v>12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8315</v>
      </c>
      <c r="P3378" t="s">
        <v>8316</v>
      </c>
      <c r="Q3378">
        <f t="shared" si="313"/>
        <v>100</v>
      </c>
      <c r="R3378">
        <f t="shared" si="312"/>
        <v>421.11</v>
      </c>
      <c r="S3378" s="12">
        <f t="shared" si="314"/>
        <v>42059.701319444444</v>
      </c>
      <c r="T3378" s="12">
        <f t="shared" si="315"/>
        <v>42119.659652777773</v>
      </c>
      <c r="U3378">
        <f t="shared" si="316"/>
        <v>2015</v>
      </c>
      <c r="V3378" s="18">
        <f t="shared" si="317"/>
        <v>59.958333333333336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8315</v>
      </c>
      <c r="P3379" t="s">
        <v>8316</v>
      </c>
      <c r="Q3379">
        <f t="shared" si="313"/>
        <v>101</v>
      </c>
      <c r="R3379">
        <f t="shared" si="312"/>
        <v>104.99</v>
      </c>
      <c r="S3379" s="12">
        <f t="shared" si="314"/>
        <v>42053.732627314821</v>
      </c>
      <c r="T3379" s="12">
        <f t="shared" si="315"/>
        <v>42083.705555555556</v>
      </c>
      <c r="U3379">
        <f t="shared" si="316"/>
        <v>2015</v>
      </c>
      <c r="V3379" s="18">
        <f t="shared" si="317"/>
        <v>29.972928240740742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8315</v>
      </c>
      <c r="P3380" t="s">
        <v>8316</v>
      </c>
      <c r="Q3380">
        <f t="shared" si="313"/>
        <v>108</v>
      </c>
      <c r="R3380">
        <f t="shared" si="312"/>
        <v>28.19</v>
      </c>
      <c r="S3380" s="12">
        <f t="shared" si="314"/>
        <v>41858.355393518519</v>
      </c>
      <c r="T3380" s="12">
        <f t="shared" si="315"/>
        <v>41882.547222222223</v>
      </c>
      <c r="U3380">
        <f t="shared" si="316"/>
        <v>2014</v>
      </c>
      <c r="V3380" s="18">
        <f t="shared" si="317"/>
        <v>24.191828703703703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8315</v>
      </c>
      <c r="P3381" t="s">
        <v>8316</v>
      </c>
      <c r="Q3381">
        <f t="shared" si="313"/>
        <v>104</v>
      </c>
      <c r="R3381">
        <f t="shared" si="312"/>
        <v>54.55</v>
      </c>
      <c r="S3381" s="12">
        <f t="shared" si="314"/>
        <v>42225.513888888891</v>
      </c>
      <c r="T3381" s="12">
        <f t="shared" si="315"/>
        <v>42242.958333333328</v>
      </c>
      <c r="U3381">
        <f t="shared" si="316"/>
        <v>2015</v>
      </c>
      <c r="V3381" s="18">
        <f t="shared" si="317"/>
        <v>17.444444444444446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8315</v>
      </c>
      <c r="P3382" t="s">
        <v>8316</v>
      </c>
      <c r="Q3382">
        <f t="shared" si="313"/>
        <v>104</v>
      </c>
      <c r="R3382">
        <f t="shared" si="312"/>
        <v>111.89</v>
      </c>
      <c r="S3382" s="12">
        <f t="shared" si="314"/>
        <v>41937.95344907407</v>
      </c>
      <c r="T3382" s="12">
        <f t="shared" si="315"/>
        <v>41972.995115740734</v>
      </c>
      <c r="U3382">
        <f t="shared" si="316"/>
        <v>2014</v>
      </c>
      <c r="V3382" s="18">
        <f t="shared" si="317"/>
        <v>35.041666666666664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8315</v>
      </c>
      <c r="P3383" t="s">
        <v>8316</v>
      </c>
      <c r="Q3383">
        <f t="shared" si="313"/>
        <v>102</v>
      </c>
      <c r="R3383">
        <f t="shared" si="312"/>
        <v>85.21</v>
      </c>
      <c r="S3383" s="12">
        <f t="shared" si="314"/>
        <v>42044.184988425928</v>
      </c>
      <c r="T3383" s="12">
        <f t="shared" si="315"/>
        <v>42074.143321759257</v>
      </c>
      <c r="U3383">
        <f t="shared" si="316"/>
        <v>2015</v>
      </c>
      <c r="V3383" s="18">
        <f t="shared" si="317"/>
        <v>29.958333333333332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8315</v>
      </c>
      <c r="P3384" t="s">
        <v>8316</v>
      </c>
      <c r="Q3384">
        <f t="shared" si="313"/>
        <v>101</v>
      </c>
      <c r="R3384">
        <f t="shared" si="312"/>
        <v>76.650000000000006</v>
      </c>
      <c r="S3384" s="12">
        <f t="shared" si="314"/>
        <v>42559.431203703702</v>
      </c>
      <c r="T3384" s="12">
        <f t="shared" si="315"/>
        <v>42583.957638888889</v>
      </c>
      <c r="U3384">
        <f t="shared" si="316"/>
        <v>2016</v>
      </c>
      <c r="V3384" s="18">
        <f t="shared" si="317"/>
        <v>24.526435185185182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8315</v>
      </c>
      <c r="P3385" t="s">
        <v>8316</v>
      </c>
      <c r="Q3385">
        <f t="shared" si="313"/>
        <v>112</v>
      </c>
      <c r="R3385">
        <f t="shared" si="312"/>
        <v>65.17</v>
      </c>
      <c r="S3385" s="12">
        <f t="shared" si="314"/>
        <v>42524.782638888893</v>
      </c>
      <c r="T3385" s="12">
        <f t="shared" si="315"/>
        <v>42544.782638888893</v>
      </c>
      <c r="U3385">
        <f t="shared" si="316"/>
        <v>2016</v>
      </c>
      <c r="V3385" s="18">
        <f t="shared" si="317"/>
        <v>20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8315</v>
      </c>
      <c r="P3386" t="s">
        <v>8316</v>
      </c>
      <c r="Q3386">
        <f t="shared" si="313"/>
        <v>100</v>
      </c>
      <c r="R3386">
        <f t="shared" si="312"/>
        <v>93.76</v>
      </c>
      <c r="S3386" s="12">
        <f t="shared" si="314"/>
        <v>42292.087592592594</v>
      </c>
      <c r="T3386" s="12">
        <f t="shared" si="315"/>
        <v>42329.125</v>
      </c>
      <c r="U3386">
        <f t="shared" si="316"/>
        <v>2015</v>
      </c>
      <c r="V3386" s="18">
        <f t="shared" si="317"/>
        <v>37.037407407407407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8315</v>
      </c>
      <c r="P3387" t="s">
        <v>8316</v>
      </c>
      <c r="Q3387">
        <f t="shared" si="313"/>
        <v>100</v>
      </c>
      <c r="R3387">
        <f t="shared" si="312"/>
        <v>133.33000000000001</v>
      </c>
      <c r="S3387" s="12">
        <f t="shared" si="314"/>
        <v>41953.8675</v>
      </c>
      <c r="T3387" s="12">
        <f t="shared" si="315"/>
        <v>41983.8675</v>
      </c>
      <c r="U3387">
        <f t="shared" si="316"/>
        <v>2014</v>
      </c>
      <c r="V3387" s="18">
        <f t="shared" si="317"/>
        <v>30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8315</v>
      </c>
      <c r="P3388" t="s">
        <v>8316</v>
      </c>
      <c r="Q3388">
        <f t="shared" si="313"/>
        <v>105</v>
      </c>
      <c r="R3388">
        <f t="shared" si="312"/>
        <v>51.22</v>
      </c>
      <c r="S3388" s="12">
        <f t="shared" si="314"/>
        <v>41946.644745370373</v>
      </c>
      <c r="T3388" s="12">
        <f t="shared" si="315"/>
        <v>41976.644745370373</v>
      </c>
      <c r="U3388">
        <f t="shared" si="316"/>
        <v>2014</v>
      </c>
      <c r="V3388" s="18">
        <f t="shared" si="317"/>
        <v>30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8315</v>
      </c>
      <c r="P3389" t="s">
        <v>8316</v>
      </c>
      <c r="Q3389">
        <f t="shared" si="313"/>
        <v>117</v>
      </c>
      <c r="R3389">
        <f t="shared" si="312"/>
        <v>100.17</v>
      </c>
      <c r="S3389" s="12">
        <f t="shared" si="314"/>
        <v>41947.762592592589</v>
      </c>
      <c r="T3389" s="12">
        <f t="shared" si="315"/>
        <v>41987.762592592597</v>
      </c>
      <c r="U3389">
        <f t="shared" si="316"/>
        <v>2014</v>
      </c>
      <c r="V3389" s="18">
        <f t="shared" si="317"/>
        <v>40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8315</v>
      </c>
      <c r="P3390" t="s">
        <v>8316</v>
      </c>
      <c r="Q3390">
        <f t="shared" si="313"/>
        <v>104</v>
      </c>
      <c r="R3390">
        <f t="shared" si="312"/>
        <v>34.6</v>
      </c>
      <c r="S3390" s="12">
        <f t="shared" si="314"/>
        <v>42143.461122685185</v>
      </c>
      <c r="T3390" s="12">
        <f t="shared" si="315"/>
        <v>42173.461122685185</v>
      </c>
      <c r="U3390">
        <f t="shared" si="316"/>
        <v>2015</v>
      </c>
      <c r="V3390" s="18">
        <f t="shared" si="317"/>
        <v>30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8315</v>
      </c>
      <c r="P3391" t="s">
        <v>8316</v>
      </c>
      <c r="Q3391">
        <f t="shared" si="313"/>
        <v>115</v>
      </c>
      <c r="R3391">
        <f t="shared" si="312"/>
        <v>184.68</v>
      </c>
      <c r="S3391" s="12">
        <f t="shared" si="314"/>
        <v>42494.563449074078</v>
      </c>
      <c r="T3391" s="12">
        <f t="shared" si="315"/>
        <v>42524.563449074078</v>
      </c>
      <c r="U3391">
        <f t="shared" si="316"/>
        <v>2016</v>
      </c>
      <c r="V3391" s="18">
        <f t="shared" si="317"/>
        <v>30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8315</v>
      </c>
      <c r="P3392" t="s">
        <v>8316</v>
      </c>
      <c r="Q3392">
        <f t="shared" si="313"/>
        <v>102</v>
      </c>
      <c r="R3392">
        <f t="shared" si="312"/>
        <v>69.819999999999993</v>
      </c>
      <c r="S3392" s="12">
        <f t="shared" si="314"/>
        <v>41815.774826388886</v>
      </c>
      <c r="T3392" s="12">
        <f t="shared" si="315"/>
        <v>41830.774826388886</v>
      </c>
      <c r="U3392">
        <f t="shared" si="316"/>
        <v>2014</v>
      </c>
      <c r="V3392" s="18">
        <f t="shared" si="317"/>
        <v>15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8315</v>
      </c>
      <c r="P3393" t="s">
        <v>8316</v>
      </c>
      <c r="Q3393">
        <f t="shared" si="313"/>
        <v>223</v>
      </c>
      <c r="R3393">
        <f t="shared" si="312"/>
        <v>61.94</v>
      </c>
      <c r="S3393" s="12">
        <f t="shared" si="314"/>
        <v>41830.545694444445</v>
      </c>
      <c r="T3393" s="12">
        <f t="shared" si="315"/>
        <v>41859.936111111114</v>
      </c>
      <c r="U3393">
        <f t="shared" si="316"/>
        <v>2014</v>
      </c>
      <c r="V3393" s="18">
        <f t="shared" si="317"/>
        <v>29.390416666666667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8315</v>
      </c>
      <c r="P3394" t="s">
        <v>8316</v>
      </c>
      <c r="Q3394">
        <f t="shared" si="313"/>
        <v>100</v>
      </c>
      <c r="R3394">
        <f t="shared" ref="R3394:R3457" si="318">IFERROR(ROUND(E3394/L3394,2),0)</f>
        <v>41.67</v>
      </c>
      <c r="S3394" s="12">
        <f t="shared" si="314"/>
        <v>42446.845543981486</v>
      </c>
      <c r="T3394" s="12">
        <f t="shared" si="315"/>
        <v>42496.845543981486</v>
      </c>
      <c r="U3394">
        <f t="shared" si="316"/>
        <v>2016</v>
      </c>
      <c r="V3394" s="18">
        <f t="shared" si="317"/>
        <v>50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8315</v>
      </c>
      <c r="P3395" t="s">
        <v>8316</v>
      </c>
      <c r="Q3395">
        <f t="shared" ref="Q3395:Q3458" si="319">ROUND(E3395/D3395*100,0)</f>
        <v>106</v>
      </c>
      <c r="R3395">
        <f t="shared" si="318"/>
        <v>36.07</v>
      </c>
      <c r="S3395" s="12">
        <f t="shared" ref="S3395:S3458" si="320">(((J3395/60)/60)/24)+DATE(1970,1,1)</f>
        <v>41923.921643518523</v>
      </c>
      <c r="T3395" s="12">
        <f t="shared" ref="T3395:T3458" si="321">(((I3395/60)/60)/24)+DATE(1970,1,1)</f>
        <v>41949.031944444447</v>
      </c>
      <c r="U3395">
        <f t="shared" ref="U3395:U3458" si="322">YEAR(S3395)</f>
        <v>2014</v>
      </c>
      <c r="V3395" s="18">
        <f t="shared" ref="V3395:V3458" si="323">(I3395-J3395)/60/60/24</f>
        <v>25.110300925925927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8315</v>
      </c>
      <c r="P3396" t="s">
        <v>8316</v>
      </c>
      <c r="Q3396">
        <f t="shared" si="319"/>
        <v>142</v>
      </c>
      <c r="R3396">
        <f t="shared" si="318"/>
        <v>29</v>
      </c>
      <c r="S3396" s="12">
        <f t="shared" si="320"/>
        <v>41817.59542824074</v>
      </c>
      <c r="T3396" s="12">
        <f t="shared" si="321"/>
        <v>41847.59542824074</v>
      </c>
      <c r="U3396">
        <f t="shared" si="322"/>
        <v>2014</v>
      </c>
      <c r="V3396" s="18">
        <f t="shared" si="323"/>
        <v>30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8315</v>
      </c>
      <c r="P3397" t="s">
        <v>8316</v>
      </c>
      <c r="Q3397">
        <f t="shared" si="319"/>
        <v>184</v>
      </c>
      <c r="R3397">
        <f t="shared" si="318"/>
        <v>24.21</v>
      </c>
      <c r="S3397" s="12">
        <f t="shared" si="320"/>
        <v>42140.712314814817</v>
      </c>
      <c r="T3397" s="12">
        <f t="shared" si="321"/>
        <v>42154.756944444445</v>
      </c>
      <c r="U3397">
        <f t="shared" si="322"/>
        <v>2015</v>
      </c>
      <c r="V3397" s="18">
        <f t="shared" si="323"/>
        <v>14.044629629629631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8315</v>
      </c>
      <c r="P3398" t="s">
        <v>8316</v>
      </c>
      <c r="Q3398">
        <f t="shared" si="319"/>
        <v>104</v>
      </c>
      <c r="R3398">
        <f t="shared" si="318"/>
        <v>55.89</v>
      </c>
      <c r="S3398" s="12">
        <f t="shared" si="320"/>
        <v>41764.44663194444</v>
      </c>
      <c r="T3398" s="12">
        <f t="shared" si="321"/>
        <v>41791.165972222225</v>
      </c>
      <c r="U3398">
        <f t="shared" si="322"/>
        <v>2014</v>
      </c>
      <c r="V3398" s="18">
        <f t="shared" si="323"/>
        <v>26.719340277777775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8315</v>
      </c>
      <c r="P3399" t="s">
        <v>8316</v>
      </c>
      <c r="Q3399">
        <f t="shared" si="319"/>
        <v>112</v>
      </c>
      <c r="R3399">
        <f t="shared" si="318"/>
        <v>11.67</v>
      </c>
      <c r="S3399" s="12">
        <f t="shared" si="320"/>
        <v>42378.478344907402</v>
      </c>
      <c r="T3399" s="12">
        <f t="shared" si="321"/>
        <v>42418.916666666672</v>
      </c>
      <c r="U3399">
        <f t="shared" si="322"/>
        <v>2016</v>
      </c>
      <c r="V3399" s="18">
        <f t="shared" si="323"/>
        <v>40.43832175925926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8315</v>
      </c>
      <c r="P3400" t="s">
        <v>8316</v>
      </c>
      <c r="Q3400">
        <f t="shared" si="319"/>
        <v>111</v>
      </c>
      <c r="R3400">
        <f t="shared" si="318"/>
        <v>68.349999999999994</v>
      </c>
      <c r="S3400" s="12">
        <f t="shared" si="320"/>
        <v>41941.75203703704</v>
      </c>
      <c r="T3400" s="12">
        <f t="shared" si="321"/>
        <v>41964.708333333328</v>
      </c>
      <c r="U3400">
        <f t="shared" si="322"/>
        <v>2014</v>
      </c>
      <c r="V3400" s="18">
        <f t="shared" si="323"/>
        <v>22.956296296296298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8315</v>
      </c>
      <c r="P3401" t="s">
        <v>8316</v>
      </c>
      <c r="Q3401">
        <f t="shared" si="319"/>
        <v>104</v>
      </c>
      <c r="R3401">
        <f t="shared" si="318"/>
        <v>27.07</v>
      </c>
      <c r="S3401" s="12">
        <f t="shared" si="320"/>
        <v>42026.920428240745</v>
      </c>
      <c r="T3401" s="12">
        <f t="shared" si="321"/>
        <v>42056.920428240745</v>
      </c>
      <c r="U3401">
        <f t="shared" si="322"/>
        <v>2015</v>
      </c>
      <c r="V3401" s="18">
        <f t="shared" si="323"/>
        <v>30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8315</v>
      </c>
      <c r="P3402" t="s">
        <v>8316</v>
      </c>
      <c r="Q3402">
        <f t="shared" si="319"/>
        <v>100</v>
      </c>
      <c r="R3402">
        <f t="shared" si="318"/>
        <v>118.13</v>
      </c>
      <c r="S3402" s="12">
        <f t="shared" si="320"/>
        <v>41834.953865740739</v>
      </c>
      <c r="T3402" s="12">
        <f t="shared" si="321"/>
        <v>41879.953865740739</v>
      </c>
      <c r="U3402">
        <f t="shared" si="322"/>
        <v>2014</v>
      </c>
      <c r="V3402" s="18">
        <f t="shared" si="323"/>
        <v>45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8315</v>
      </c>
      <c r="P3403" t="s">
        <v>8316</v>
      </c>
      <c r="Q3403">
        <f t="shared" si="319"/>
        <v>102</v>
      </c>
      <c r="R3403">
        <f t="shared" si="318"/>
        <v>44.76</v>
      </c>
      <c r="S3403" s="12">
        <f t="shared" si="320"/>
        <v>42193.723912037036</v>
      </c>
      <c r="T3403" s="12">
        <f t="shared" si="321"/>
        <v>42223.723912037036</v>
      </c>
      <c r="U3403">
        <f t="shared" si="322"/>
        <v>2015</v>
      </c>
      <c r="V3403" s="18">
        <f t="shared" si="323"/>
        <v>30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8315</v>
      </c>
      <c r="P3404" t="s">
        <v>8316</v>
      </c>
      <c r="Q3404">
        <f t="shared" si="319"/>
        <v>110</v>
      </c>
      <c r="R3404">
        <f t="shared" si="318"/>
        <v>99.79</v>
      </c>
      <c r="S3404" s="12">
        <f t="shared" si="320"/>
        <v>42290.61855324074</v>
      </c>
      <c r="T3404" s="12">
        <f t="shared" si="321"/>
        <v>42320.104861111111</v>
      </c>
      <c r="U3404">
        <f t="shared" si="322"/>
        <v>2015</v>
      </c>
      <c r="V3404" s="18">
        <f t="shared" si="323"/>
        <v>29.486307870370368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8315</v>
      </c>
      <c r="P3405" t="s">
        <v>8316</v>
      </c>
      <c r="Q3405">
        <f t="shared" si="319"/>
        <v>100</v>
      </c>
      <c r="R3405">
        <f t="shared" si="318"/>
        <v>117.65</v>
      </c>
      <c r="S3405" s="12">
        <f t="shared" si="320"/>
        <v>42150.462083333332</v>
      </c>
      <c r="T3405" s="12">
        <f t="shared" si="321"/>
        <v>42180.462083333332</v>
      </c>
      <c r="U3405">
        <f t="shared" si="322"/>
        <v>2015</v>
      </c>
      <c r="V3405" s="18">
        <f t="shared" si="323"/>
        <v>30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8315</v>
      </c>
      <c r="P3406" t="s">
        <v>8316</v>
      </c>
      <c r="Q3406">
        <f t="shared" si="319"/>
        <v>122</v>
      </c>
      <c r="R3406">
        <f t="shared" si="318"/>
        <v>203.33</v>
      </c>
      <c r="S3406" s="12">
        <f t="shared" si="320"/>
        <v>42152.503495370373</v>
      </c>
      <c r="T3406" s="12">
        <f t="shared" si="321"/>
        <v>42172.503495370373</v>
      </c>
      <c r="U3406">
        <f t="shared" si="322"/>
        <v>2015</v>
      </c>
      <c r="V3406" s="18">
        <f t="shared" si="323"/>
        <v>20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8315</v>
      </c>
      <c r="P3407" t="s">
        <v>8316</v>
      </c>
      <c r="Q3407">
        <f t="shared" si="319"/>
        <v>138</v>
      </c>
      <c r="R3407">
        <f t="shared" si="318"/>
        <v>28.32</v>
      </c>
      <c r="S3407" s="12">
        <f t="shared" si="320"/>
        <v>42410.017199074078</v>
      </c>
      <c r="T3407" s="12">
        <f t="shared" si="321"/>
        <v>42430.999305555553</v>
      </c>
      <c r="U3407">
        <f t="shared" si="322"/>
        <v>2016</v>
      </c>
      <c r="V3407" s="18">
        <f t="shared" si="323"/>
        <v>20.982106481481484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8315</v>
      </c>
      <c r="P3408" t="s">
        <v>8316</v>
      </c>
      <c r="Q3408">
        <f t="shared" si="319"/>
        <v>100</v>
      </c>
      <c r="R3408">
        <f t="shared" si="318"/>
        <v>110.23</v>
      </c>
      <c r="S3408" s="12">
        <f t="shared" si="320"/>
        <v>41791.492777777778</v>
      </c>
      <c r="T3408" s="12">
        <f t="shared" si="321"/>
        <v>41836.492777777778</v>
      </c>
      <c r="U3408">
        <f t="shared" si="322"/>
        <v>2014</v>
      </c>
      <c r="V3408" s="18">
        <f t="shared" si="323"/>
        <v>45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8315</v>
      </c>
      <c r="P3409" t="s">
        <v>8316</v>
      </c>
      <c r="Q3409">
        <f t="shared" si="319"/>
        <v>107</v>
      </c>
      <c r="R3409">
        <f t="shared" si="318"/>
        <v>31.97</v>
      </c>
      <c r="S3409" s="12">
        <f t="shared" si="320"/>
        <v>41796.422326388885</v>
      </c>
      <c r="T3409" s="12">
        <f t="shared" si="321"/>
        <v>41826.422326388885</v>
      </c>
      <c r="U3409">
        <f t="shared" si="322"/>
        <v>2014</v>
      </c>
      <c r="V3409" s="18">
        <f t="shared" si="323"/>
        <v>30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8315</v>
      </c>
      <c r="P3410" t="s">
        <v>8316</v>
      </c>
      <c r="Q3410">
        <f t="shared" si="319"/>
        <v>211</v>
      </c>
      <c r="R3410">
        <f t="shared" si="318"/>
        <v>58.61</v>
      </c>
      <c r="S3410" s="12">
        <f t="shared" si="320"/>
        <v>41808.991944444446</v>
      </c>
      <c r="T3410" s="12">
        <f t="shared" si="321"/>
        <v>41838.991944444446</v>
      </c>
      <c r="U3410">
        <f t="shared" si="322"/>
        <v>2014</v>
      </c>
      <c r="V3410" s="18">
        <f t="shared" si="323"/>
        <v>30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8315</v>
      </c>
      <c r="P3411" t="s">
        <v>8316</v>
      </c>
      <c r="Q3411">
        <f t="shared" si="319"/>
        <v>124</v>
      </c>
      <c r="R3411">
        <f t="shared" si="318"/>
        <v>29.43</v>
      </c>
      <c r="S3411" s="12">
        <f t="shared" si="320"/>
        <v>42544.814328703709</v>
      </c>
      <c r="T3411" s="12">
        <f t="shared" si="321"/>
        <v>42582.873611111107</v>
      </c>
      <c r="U3411">
        <f t="shared" si="322"/>
        <v>2016</v>
      </c>
      <c r="V3411" s="18">
        <f t="shared" si="323"/>
        <v>38.059282407407409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8315</v>
      </c>
      <c r="P3412" t="s">
        <v>8316</v>
      </c>
      <c r="Q3412">
        <f t="shared" si="319"/>
        <v>109</v>
      </c>
      <c r="R3412">
        <f t="shared" si="318"/>
        <v>81.38</v>
      </c>
      <c r="S3412" s="12">
        <f t="shared" si="320"/>
        <v>42500.041550925926</v>
      </c>
      <c r="T3412" s="12">
        <f t="shared" si="321"/>
        <v>42527.291666666672</v>
      </c>
      <c r="U3412">
        <f t="shared" si="322"/>
        <v>2016</v>
      </c>
      <c r="V3412" s="18">
        <f t="shared" si="323"/>
        <v>27.250115740740739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8315</v>
      </c>
      <c r="P3413" t="s">
        <v>8316</v>
      </c>
      <c r="Q3413">
        <f t="shared" si="319"/>
        <v>104</v>
      </c>
      <c r="R3413">
        <f t="shared" si="318"/>
        <v>199.17</v>
      </c>
      <c r="S3413" s="12">
        <f t="shared" si="320"/>
        <v>42265.022824074069</v>
      </c>
      <c r="T3413" s="12">
        <f t="shared" si="321"/>
        <v>42285.022824074069</v>
      </c>
      <c r="U3413">
        <f t="shared" si="322"/>
        <v>2015</v>
      </c>
      <c r="V3413" s="18">
        <f t="shared" si="323"/>
        <v>20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8315</v>
      </c>
      <c r="P3414" t="s">
        <v>8316</v>
      </c>
      <c r="Q3414">
        <f t="shared" si="319"/>
        <v>100</v>
      </c>
      <c r="R3414">
        <f t="shared" si="318"/>
        <v>115.38</v>
      </c>
      <c r="S3414" s="12">
        <f t="shared" si="320"/>
        <v>41879.959050925929</v>
      </c>
      <c r="T3414" s="12">
        <f t="shared" si="321"/>
        <v>41909.959050925929</v>
      </c>
      <c r="U3414">
        <f t="shared" si="322"/>
        <v>2014</v>
      </c>
      <c r="V3414" s="18">
        <f t="shared" si="323"/>
        <v>30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8315</v>
      </c>
      <c r="P3415" t="s">
        <v>8316</v>
      </c>
      <c r="Q3415">
        <f t="shared" si="319"/>
        <v>130</v>
      </c>
      <c r="R3415">
        <f t="shared" si="318"/>
        <v>46.43</v>
      </c>
      <c r="S3415" s="12">
        <f t="shared" si="320"/>
        <v>42053.733078703706</v>
      </c>
      <c r="T3415" s="12">
        <f t="shared" si="321"/>
        <v>42063.207638888889</v>
      </c>
      <c r="U3415">
        <f t="shared" si="322"/>
        <v>2015</v>
      </c>
      <c r="V3415" s="18">
        <f t="shared" si="323"/>
        <v>9.4745601851851848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8315</v>
      </c>
      <c r="P3416" t="s">
        <v>8316</v>
      </c>
      <c r="Q3416">
        <f t="shared" si="319"/>
        <v>104</v>
      </c>
      <c r="R3416">
        <f t="shared" si="318"/>
        <v>70.569999999999993</v>
      </c>
      <c r="S3416" s="12">
        <f t="shared" si="320"/>
        <v>42675.832465277781</v>
      </c>
      <c r="T3416" s="12">
        <f t="shared" si="321"/>
        <v>42705.332638888889</v>
      </c>
      <c r="U3416">
        <f t="shared" si="322"/>
        <v>2016</v>
      </c>
      <c r="V3416" s="18">
        <f t="shared" si="323"/>
        <v>29.500173611111112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8315</v>
      </c>
      <c r="P3417" t="s">
        <v>8316</v>
      </c>
      <c r="Q3417">
        <f t="shared" si="319"/>
        <v>100</v>
      </c>
      <c r="R3417">
        <f t="shared" si="318"/>
        <v>22.22</v>
      </c>
      <c r="S3417" s="12">
        <f t="shared" si="320"/>
        <v>42467.144166666665</v>
      </c>
      <c r="T3417" s="12">
        <f t="shared" si="321"/>
        <v>42477.979166666672</v>
      </c>
      <c r="U3417">
        <f t="shared" si="322"/>
        <v>2016</v>
      </c>
      <c r="V3417" s="18">
        <f t="shared" si="323"/>
        <v>10.835000000000001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8315</v>
      </c>
      <c r="P3418" t="s">
        <v>8316</v>
      </c>
      <c r="Q3418">
        <f t="shared" si="319"/>
        <v>120</v>
      </c>
      <c r="R3418">
        <f t="shared" si="318"/>
        <v>159.47</v>
      </c>
      <c r="S3418" s="12">
        <f t="shared" si="320"/>
        <v>42089.412557870368</v>
      </c>
      <c r="T3418" s="12">
        <f t="shared" si="321"/>
        <v>42117.770833333328</v>
      </c>
      <c r="U3418">
        <f t="shared" si="322"/>
        <v>2015</v>
      </c>
      <c r="V3418" s="18">
        <f t="shared" si="323"/>
        <v>28.358275462962961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8315</v>
      </c>
      <c r="P3419" t="s">
        <v>8316</v>
      </c>
      <c r="Q3419">
        <f t="shared" si="319"/>
        <v>100</v>
      </c>
      <c r="R3419">
        <f t="shared" si="318"/>
        <v>37.78</v>
      </c>
      <c r="S3419" s="12">
        <f t="shared" si="320"/>
        <v>41894.91375</v>
      </c>
      <c r="T3419" s="12">
        <f t="shared" si="321"/>
        <v>41938.029861111114</v>
      </c>
      <c r="U3419">
        <f t="shared" si="322"/>
        <v>2014</v>
      </c>
      <c r="V3419" s="18">
        <f t="shared" si="323"/>
        <v>43.11611111111111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8315</v>
      </c>
      <c r="P3420" t="s">
        <v>8316</v>
      </c>
      <c r="Q3420">
        <f t="shared" si="319"/>
        <v>101</v>
      </c>
      <c r="R3420">
        <f t="shared" si="318"/>
        <v>72.05</v>
      </c>
      <c r="S3420" s="12">
        <f t="shared" si="320"/>
        <v>41752.83457175926</v>
      </c>
      <c r="T3420" s="12">
        <f t="shared" si="321"/>
        <v>41782.83457175926</v>
      </c>
      <c r="U3420">
        <f t="shared" si="322"/>
        <v>2014</v>
      </c>
      <c r="V3420" s="18">
        <f t="shared" si="323"/>
        <v>30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8315</v>
      </c>
      <c r="P3421" t="s">
        <v>8316</v>
      </c>
      <c r="Q3421">
        <f t="shared" si="319"/>
        <v>107</v>
      </c>
      <c r="R3421">
        <f t="shared" si="318"/>
        <v>63.7</v>
      </c>
      <c r="S3421" s="12">
        <f t="shared" si="320"/>
        <v>42448.821585648147</v>
      </c>
      <c r="T3421" s="12">
        <f t="shared" si="321"/>
        <v>42466.895833333328</v>
      </c>
      <c r="U3421">
        <f t="shared" si="322"/>
        <v>2016</v>
      </c>
      <c r="V3421" s="18">
        <f t="shared" si="323"/>
        <v>18.074247685185188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8315</v>
      </c>
      <c r="P3422" t="s">
        <v>8316</v>
      </c>
      <c r="Q3422">
        <f t="shared" si="319"/>
        <v>138</v>
      </c>
      <c r="R3422">
        <f t="shared" si="318"/>
        <v>28.41</v>
      </c>
      <c r="S3422" s="12">
        <f t="shared" si="320"/>
        <v>42405.090300925927</v>
      </c>
      <c r="T3422" s="12">
        <f t="shared" si="321"/>
        <v>42414</v>
      </c>
      <c r="U3422">
        <f t="shared" si="322"/>
        <v>2016</v>
      </c>
      <c r="V3422" s="18">
        <f t="shared" si="323"/>
        <v>8.9096990740740747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8315</v>
      </c>
      <c r="P3423" t="s">
        <v>8316</v>
      </c>
      <c r="Q3423">
        <f t="shared" si="319"/>
        <v>101</v>
      </c>
      <c r="R3423">
        <f t="shared" si="318"/>
        <v>103.21</v>
      </c>
      <c r="S3423" s="12">
        <f t="shared" si="320"/>
        <v>42037.791238425925</v>
      </c>
      <c r="T3423" s="12">
        <f t="shared" si="321"/>
        <v>42067.791238425925</v>
      </c>
      <c r="U3423">
        <f t="shared" si="322"/>
        <v>2015</v>
      </c>
      <c r="V3423" s="18">
        <f t="shared" si="323"/>
        <v>30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8315</v>
      </c>
      <c r="P3424" t="s">
        <v>8316</v>
      </c>
      <c r="Q3424">
        <f t="shared" si="319"/>
        <v>109</v>
      </c>
      <c r="R3424">
        <f t="shared" si="318"/>
        <v>71.150000000000006</v>
      </c>
      <c r="S3424" s="12">
        <f t="shared" si="320"/>
        <v>42323.562222222223</v>
      </c>
      <c r="T3424" s="12">
        <f t="shared" si="321"/>
        <v>42352</v>
      </c>
      <c r="U3424">
        <f t="shared" si="322"/>
        <v>2015</v>
      </c>
      <c r="V3424" s="18">
        <f t="shared" si="323"/>
        <v>28.437777777777779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8315</v>
      </c>
      <c r="P3425" t="s">
        <v>8316</v>
      </c>
      <c r="Q3425">
        <f t="shared" si="319"/>
        <v>140</v>
      </c>
      <c r="R3425">
        <f t="shared" si="318"/>
        <v>35</v>
      </c>
      <c r="S3425" s="12">
        <f t="shared" si="320"/>
        <v>42088.911354166667</v>
      </c>
      <c r="T3425" s="12">
        <f t="shared" si="321"/>
        <v>42118.911354166667</v>
      </c>
      <c r="U3425">
        <f t="shared" si="322"/>
        <v>2015</v>
      </c>
      <c r="V3425" s="18">
        <f t="shared" si="323"/>
        <v>30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8315</v>
      </c>
      <c r="P3426" t="s">
        <v>8316</v>
      </c>
      <c r="Q3426">
        <f t="shared" si="319"/>
        <v>104</v>
      </c>
      <c r="R3426">
        <f t="shared" si="318"/>
        <v>81.78</v>
      </c>
      <c r="S3426" s="12">
        <f t="shared" si="320"/>
        <v>42018.676898148144</v>
      </c>
      <c r="T3426" s="12">
        <f t="shared" si="321"/>
        <v>42040.290972222225</v>
      </c>
      <c r="U3426">
        <f t="shared" si="322"/>
        <v>2015</v>
      </c>
      <c r="V3426" s="18">
        <f t="shared" si="323"/>
        <v>21.614074074074072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8315</v>
      </c>
      <c r="P3427" t="s">
        <v>8316</v>
      </c>
      <c r="Q3427">
        <f t="shared" si="319"/>
        <v>103</v>
      </c>
      <c r="R3427">
        <f t="shared" si="318"/>
        <v>297.02999999999997</v>
      </c>
      <c r="S3427" s="12">
        <f t="shared" si="320"/>
        <v>41884.617314814815</v>
      </c>
      <c r="T3427" s="12">
        <f t="shared" si="321"/>
        <v>41916.617314814815</v>
      </c>
      <c r="U3427">
        <f t="shared" si="322"/>
        <v>2014</v>
      </c>
      <c r="V3427" s="18">
        <f t="shared" si="323"/>
        <v>32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8315</v>
      </c>
      <c r="P3428" t="s">
        <v>8316</v>
      </c>
      <c r="Q3428">
        <f t="shared" si="319"/>
        <v>108</v>
      </c>
      <c r="R3428">
        <f t="shared" si="318"/>
        <v>46.61</v>
      </c>
      <c r="S3428" s="12">
        <f t="shared" si="320"/>
        <v>41884.056747685187</v>
      </c>
      <c r="T3428" s="12">
        <f t="shared" si="321"/>
        <v>41903.083333333336</v>
      </c>
      <c r="U3428">
        <f t="shared" si="322"/>
        <v>2014</v>
      </c>
      <c r="V3428" s="18">
        <f t="shared" si="323"/>
        <v>19.026585648148146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8315</v>
      </c>
      <c r="P3429" t="s">
        <v>8316</v>
      </c>
      <c r="Q3429">
        <f t="shared" si="319"/>
        <v>100</v>
      </c>
      <c r="R3429">
        <f t="shared" si="318"/>
        <v>51.72</v>
      </c>
      <c r="S3429" s="12">
        <f t="shared" si="320"/>
        <v>41792.645277777774</v>
      </c>
      <c r="T3429" s="12">
        <f t="shared" si="321"/>
        <v>41822.645277777774</v>
      </c>
      <c r="U3429">
        <f t="shared" si="322"/>
        <v>2014</v>
      </c>
      <c r="V3429" s="18">
        <f t="shared" si="323"/>
        <v>30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8315</v>
      </c>
      <c r="P3430" t="s">
        <v>8316</v>
      </c>
      <c r="Q3430">
        <f t="shared" si="319"/>
        <v>103</v>
      </c>
      <c r="R3430">
        <f t="shared" si="318"/>
        <v>40.29</v>
      </c>
      <c r="S3430" s="12">
        <f t="shared" si="320"/>
        <v>42038.720451388886</v>
      </c>
      <c r="T3430" s="12">
        <f t="shared" si="321"/>
        <v>42063.708333333328</v>
      </c>
      <c r="U3430">
        <f t="shared" si="322"/>
        <v>2015</v>
      </c>
      <c r="V3430" s="18">
        <f t="shared" si="323"/>
        <v>24.98788194444445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8315</v>
      </c>
      <c r="P3431" t="s">
        <v>8316</v>
      </c>
      <c r="Q3431">
        <f t="shared" si="319"/>
        <v>130</v>
      </c>
      <c r="R3431">
        <f t="shared" si="318"/>
        <v>16.25</v>
      </c>
      <c r="S3431" s="12">
        <f t="shared" si="320"/>
        <v>42662.021539351852</v>
      </c>
      <c r="T3431" s="12">
        <f t="shared" si="321"/>
        <v>42676.021539351852</v>
      </c>
      <c r="U3431">
        <f t="shared" si="322"/>
        <v>2016</v>
      </c>
      <c r="V3431" s="18">
        <f t="shared" si="323"/>
        <v>14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8315</v>
      </c>
      <c r="P3432" t="s">
        <v>8316</v>
      </c>
      <c r="Q3432">
        <f t="shared" si="319"/>
        <v>109</v>
      </c>
      <c r="R3432">
        <f t="shared" si="318"/>
        <v>30.15</v>
      </c>
      <c r="S3432" s="12">
        <f t="shared" si="320"/>
        <v>41820.945613425924</v>
      </c>
      <c r="T3432" s="12">
        <f t="shared" si="321"/>
        <v>41850.945613425924</v>
      </c>
      <c r="U3432">
        <f t="shared" si="322"/>
        <v>2014</v>
      </c>
      <c r="V3432" s="18">
        <f t="shared" si="323"/>
        <v>30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8315</v>
      </c>
      <c r="P3433" t="s">
        <v>8316</v>
      </c>
      <c r="Q3433">
        <f t="shared" si="319"/>
        <v>100</v>
      </c>
      <c r="R3433">
        <f t="shared" si="318"/>
        <v>95.24</v>
      </c>
      <c r="S3433" s="12">
        <f t="shared" si="320"/>
        <v>41839.730937500004</v>
      </c>
      <c r="T3433" s="12">
        <f t="shared" si="321"/>
        <v>41869.730937500004</v>
      </c>
      <c r="U3433">
        <f t="shared" si="322"/>
        <v>2014</v>
      </c>
      <c r="V3433" s="18">
        <f t="shared" si="323"/>
        <v>30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8315</v>
      </c>
      <c r="P3434" t="s">
        <v>8316</v>
      </c>
      <c r="Q3434">
        <f t="shared" si="319"/>
        <v>110</v>
      </c>
      <c r="R3434">
        <f t="shared" si="318"/>
        <v>52.21</v>
      </c>
      <c r="S3434" s="12">
        <f t="shared" si="320"/>
        <v>42380.581180555557</v>
      </c>
      <c r="T3434" s="12">
        <f t="shared" si="321"/>
        <v>42405.916666666672</v>
      </c>
      <c r="U3434">
        <f t="shared" si="322"/>
        <v>2016</v>
      </c>
      <c r="V3434" s="18">
        <f t="shared" si="323"/>
        <v>25.335486111111109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8315</v>
      </c>
      <c r="P3435" t="s">
        <v>8316</v>
      </c>
      <c r="Q3435">
        <f t="shared" si="319"/>
        <v>100</v>
      </c>
      <c r="R3435">
        <f t="shared" si="318"/>
        <v>134.15</v>
      </c>
      <c r="S3435" s="12">
        <f t="shared" si="320"/>
        <v>41776.063136574077</v>
      </c>
      <c r="T3435" s="12">
        <f t="shared" si="321"/>
        <v>41807.125</v>
      </c>
      <c r="U3435">
        <f t="shared" si="322"/>
        <v>2014</v>
      </c>
      <c r="V3435" s="18">
        <f t="shared" si="323"/>
        <v>31.061863425925925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8315</v>
      </c>
      <c r="P3436" t="s">
        <v>8316</v>
      </c>
      <c r="Q3436">
        <f t="shared" si="319"/>
        <v>106</v>
      </c>
      <c r="R3436">
        <f t="shared" si="318"/>
        <v>62.83</v>
      </c>
      <c r="S3436" s="12">
        <f t="shared" si="320"/>
        <v>41800.380428240744</v>
      </c>
      <c r="T3436" s="12">
        <f t="shared" si="321"/>
        <v>41830.380428240744</v>
      </c>
      <c r="U3436">
        <f t="shared" si="322"/>
        <v>2014</v>
      </c>
      <c r="V3436" s="18">
        <f t="shared" si="323"/>
        <v>30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8315</v>
      </c>
      <c r="P3437" t="s">
        <v>8316</v>
      </c>
      <c r="Q3437">
        <f t="shared" si="319"/>
        <v>112</v>
      </c>
      <c r="R3437">
        <f t="shared" si="318"/>
        <v>58.95</v>
      </c>
      <c r="S3437" s="12">
        <f t="shared" si="320"/>
        <v>42572.61681712963</v>
      </c>
      <c r="T3437" s="12">
        <f t="shared" si="321"/>
        <v>42589.125</v>
      </c>
      <c r="U3437">
        <f t="shared" si="322"/>
        <v>2016</v>
      </c>
      <c r="V3437" s="18">
        <f t="shared" si="323"/>
        <v>16.508182870370369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8315</v>
      </c>
      <c r="P3438" t="s">
        <v>8316</v>
      </c>
      <c r="Q3438">
        <f t="shared" si="319"/>
        <v>106</v>
      </c>
      <c r="R3438">
        <f t="shared" si="318"/>
        <v>143.11000000000001</v>
      </c>
      <c r="S3438" s="12">
        <f t="shared" si="320"/>
        <v>41851.541585648149</v>
      </c>
      <c r="T3438" s="12">
        <f t="shared" si="321"/>
        <v>41872.686111111114</v>
      </c>
      <c r="U3438">
        <f t="shared" si="322"/>
        <v>2014</v>
      </c>
      <c r="V3438" s="18">
        <f t="shared" si="323"/>
        <v>21.144525462962964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8315</v>
      </c>
      <c r="P3439" t="s">
        <v>8316</v>
      </c>
      <c r="Q3439">
        <f t="shared" si="319"/>
        <v>101</v>
      </c>
      <c r="R3439">
        <f t="shared" si="318"/>
        <v>84.17</v>
      </c>
      <c r="S3439" s="12">
        <f t="shared" si="320"/>
        <v>42205.710879629631</v>
      </c>
      <c r="T3439" s="12">
        <f t="shared" si="321"/>
        <v>42235.710879629631</v>
      </c>
      <c r="U3439">
        <f t="shared" si="322"/>
        <v>2015</v>
      </c>
      <c r="V3439" s="18">
        <f t="shared" si="323"/>
        <v>30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8315</v>
      </c>
      <c r="P3440" t="s">
        <v>8316</v>
      </c>
      <c r="Q3440">
        <f t="shared" si="319"/>
        <v>104</v>
      </c>
      <c r="R3440">
        <f t="shared" si="318"/>
        <v>186.07</v>
      </c>
      <c r="S3440" s="12">
        <f t="shared" si="320"/>
        <v>42100.927858796291</v>
      </c>
      <c r="T3440" s="12">
        <f t="shared" si="321"/>
        <v>42126.875</v>
      </c>
      <c r="U3440">
        <f t="shared" si="322"/>
        <v>2015</v>
      </c>
      <c r="V3440" s="18">
        <f t="shared" si="323"/>
        <v>25.947141203703705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8315</v>
      </c>
      <c r="P3441" t="s">
        <v>8316</v>
      </c>
      <c r="Q3441">
        <f t="shared" si="319"/>
        <v>135</v>
      </c>
      <c r="R3441">
        <f t="shared" si="318"/>
        <v>89.79</v>
      </c>
      <c r="S3441" s="12">
        <f t="shared" si="320"/>
        <v>42374.911226851851</v>
      </c>
      <c r="T3441" s="12">
        <f t="shared" si="321"/>
        <v>42388.207638888889</v>
      </c>
      <c r="U3441">
        <f t="shared" si="322"/>
        <v>2016</v>
      </c>
      <c r="V3441" s="18">
        <f t="shared" si="323"/>
        <v>13.296412037037037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8315</v>
      </c>
      <c r="P3442" t="s">
        <v>8316</v>
      </c>
      <c r="Q3442">
        <f t="shared" si="319"/>
        <v>105</v>
      </c>
      <c r="R3442">
        <f t="shared" si="318"/>
        <v>64.16</v>
      </c>
      <c r="S3442" s="12">
        <f t="shared" si="320"/>
        <v>41809.12300925926</v>
      </c>
      <c r="T3442" s="12">
        <f t="shared" si="321"/>
        <v>41831.677083333336</v>
      </c>
      <c r="U3442">
        <f t="shared" si="322"/>
        <v>2014</v>
      </c>
      <c r="V3442" s="18">
        <f t="shared" si="323"/>
        <v>22.55407407407407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8315</v>
      </c>
      <c r="P3443" t="s">
        <v>8316</v>
      </c>
      <c r="Q3443">
        <f t="shared" si="319"/>
        <v>103</v>
      </c>
      <c r="R3443">
        <f t="shared" si="318"/>
        <v>59.65</v>
      </c>
      <c r="S3443" s="12">
        <f t="shared" si="320"/>
        <v>42294.429641203707</v>
      </c>
      <c r="T3443" s="12">
        <f t="shared" si="321"/>
        <v>42321.845138888893</v>
      </c>
      <c r="U3443">
        <f t="shared" si="322"/>
        <v>2015</v>
      </c>
      <c r="V3443" s="18">
        <f t="shared" si="323"/>
        <v>27.415497685185183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8315</v>
      </c>
      <c r="P3444" t="s">
        <v>8316</v>
      </c>
      <c r="Q3444">
        <f t="shared" si="319"/>
        <v>100</v>
      </c>
      <c r="R3444">
        <f t="shared" si="318"/>
        <v>31.25</v>
      </c>
      <c r="S3444" s="12">
        <f t="shared" si="320"/>
        <v>42124.841111111105</v>
      </c>
      <c r="T3444" s="12">
        <f t="shared" si="321"/>
        <v>42154.841111111105</v>
      </c>
      <c r="U3444">
        <f t="shared" si="322"/>
        <v>2015</v>
      </c>
      <c r="V3444" s="18">
        <f t="shared" si="323"/>
        <v>30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8315</v>
      </c>
      <c r="P3445" t="s">
        <v>8316</v>
      </c>
      <c r="Q3445">
        <f t="shared" si="319"/>
        <v>186</v>
      </c>
      <c r="R3445">
        <f t="shared" si="318"/>
        <v>41.22</v>
      </c>
      <c r="S3445" s="12">
        <f t="shared" si="320"/>
        <v>41861.524837962963</v>
      </c>
      <c r="T3445" s="12">
        <f t="shared" si="321"/>
        <v>41891.524837962963</v>
      </c>
      <c r="U3445">
        <f t="shared" si="322"/>
        <v>2014</v>
      </c>
      <c r="V3445" s="18">
        <f t="shared" si="323"/>
        <v>30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8315</v>
      </c>
      <c r="P3446" t="s">
        <v>8316</v>
      </c>
      <c r="Q3446">
        <f t="shared" si="319"/>
        <v>289</v>
      </c>
      <c r="R3446">
        <f t="shared" si="318"/>
        <v>43.35</v>
      </c>
      <c r="S3446" s="12">
        <f t="shared" si="320"/>
        <v>42521.291504629626</v>
      </c>
      <c r="T3446" s="12">
        <f t="shared" si="321"/>
        <v>42529.582638888889</v>
      </c>
      <c r="U3446">
        <f t="shared" si="322"/>
        <v>2016</v>
      </c>
      <c r="V3446" s="18">
        <f t="shared" si="323"/>
        <v>8.291134259259259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8315</v>
      </c>
      <c r="P3447" t="s">
        <v>8316</v>
      </c>
      <c r="Q3447">
        <f t="shared" si="319"/>
        <v>100</v>
      </c>
      <c r="R3447">
        <f t="shared" si="318"/>
        <v>64.52</v>
      </c>
      <c r="S3447" s="12">
        <f t="shared" si="320"/>
        <v>42272.530509259261</v>
      </c>
      <c r="T3447" s="12">
        <f t="shared" si="321"/>
        <v>42300.530509259261</v>
      </c>
      <c r="U3447">
        <f t="shared" si="322"/>
        <v>2015</v>
      </c>
      <c r="V3447" s="18">
        <f t="shared" si="323"/>
        <v>28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8315</v>
      </c>
      <c r="P3448" t="s">
        <v>8316</v>
      </c>
      <c r="Q3448">
        <f t="shared" si="319"/>
        <v>108</v>
      </c>
      <c r="R3448">
        <f t="shared" si="318"/>
        <v>43.28</v>
      </c>
      <c r="S3448" s="12">
        <f t="shared" si="320"/>
        <v>42016.832465277781</v>
      </c>
      <c r="T3448" s="12">
        <f t="shared" si="321"/>
        <v>42040.513888888891</v>
      </c>
      <c r="U3448">
        <f t="shared" si="322"/>
        <v>2015</v>
      </c>
      <c r="V3448" s="18">
        <f t="shared" si="323"/>
        <v>23.681423611111111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8315</v>
      </c>
      <c r="P3449" t="s">
        <v>8316</v>
      </c>
      <c r="Q3449">
        <f t="shared" si="319"/>
        <v>108</v>
      </c>
      <c r="R3449">
        <f t="shared" si="318"/>
        <v>77</v>
      </c>
      <c r="S3449" s="12">
        <f t="shared" si="320"/>
        <v>42402.889027777783</v>
      </c>
      <c r="T3449" s="12">
        <f t="shared" si="321"/>
        <v>42447.847361111111</v>
      </c>
      <c r="U3449">
        <f t="shared" si="322"/>
        <v>2016</v>
      </c>
      <c r="V3449" s="18">
        <f t="shared" si="323"/>
        <v>44.958333333333336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8315</v>
      </c>
      <c r="P3450" t="s">
        <v>8316</v>
      </c>
      <c r="Q3450">
        <f t="shared" si="319"/>
        <v>110</v>
      </c>
      <c r="R3450">
        <f t="shared" si="318"/>
        <v>51.22</v>
      </c>
      <c r="S3450" s="12">
        <f t="shared" si="320"/>
        <v>41960.119085648148</v>
      </c>
      <c r="T3450" s="12">
        <f t="shared" si="321"/>
        <v>41990.119085648148</v>
      </c>
      <c r="U3450">
        <f t="shared" si="322"/>
        <v>2014</v>
      </c>
      <c r="V3450" s="18">
        <f t="shared" si="323"/>
        <v>30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8315</v>
      </c>
      <c r="P3451" t="s">
        <v>8316</v>
      </c>
      <c r="Q3451">
        <f t="shared" si="319"/>
        <v>171</v>
      </c>
      <c r="R3451">
        <f t="shared" si="318"/>
        <v>68.25</v>
      </c>
      <c r="S3451" s="12">
        <f t="shared" si="320"/>
        <v>42532.052523148144</v>
      </c>
      <c r="T3451" s="12">
        <f t="shared" si="321"/>
        <v>42560.166666666672</v>
      </c>
      <c r="U3451">
        <f t="shared" si="322"/>
        <v>2016</v>
      </c>
      <c r="V3451" s="18">
        <f t="shared" si="323"/>
        <v>28.114143518518521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8315</v>
      </c>
      <c r="P3452" t="s">
        <v>8316</v>
      </c>
      <c r="Q3452">
        <f t="shared" si="319"/>
        <v>152</v>
      </c>
      <c r="R3452">
        <f t="shared" si="318"/>
        <v>19.489999999999998</v>
      </c>
      <c r="S3452" s="12">
        <f t="shared" si="320"/>
        <v>42036.704525462963</v>
      </c>
      <c r="T3452" s="12">
        <f t="shared" si="321"/>
        <v>42096.662858796291</v>
      </c>
      <c r="U3452">
        <f t="shared" si="322"/>
        <v>2015</v>
      </c>
      <c r="V3452" s="18">
        <f t="shared" si="323"/>
        <v>59.958333333333336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8315</v>
      </c>
      <c r="P3453" t="s">
        <v>8316</v>
      </c>
      <c r="Q3453">
        <f t="shared" si="319"/>
        <v>101</v>
      </c>
      <c r="R3453">
        <f t="shared" si="318"/>
        <v>41.13</v>
      </c>
      <c r="S3453" s="12">
        <f t="shared" si="320"/>
        <v>42088.723692129628</v>
      </c>
      <c r="T3453" s="12">
        <f t="shared" si="321"/>
        <v>42115.723692129628</v>
      </c>
      <c r="U3453">
        <f t="shared" si="322"/>
        <v>2015</v>
      </c>
      <c r="V3453" s="18">
        <f t="shared" si="323"/>
        <v>27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8315</v>
      </c>
      <c r="P3454" t="s">
        <v>8316</v>
      </c>
      <c r="Q3454">
        <f t="shared" si="319"/>
        <v>153</v>
      </c>
      <c r="R3454">
        <f t="shared" si="318"/>
        <v>41.41</v>
      </c>
      <c r="S3454" s="12">
        <f t="shared" si="320"/>
        <v>41820.639189814814</v>
      </c>
      <c r="T3454" s="12">
        <f t="shared" si="321"/>
        <v>41843.165972222225</v>
      </c>
      <c r="U3454">
        <f t="shared" si="322"/>
        <v>2014</v>
      </c>
      <c r="V3454" s="18">
        <f t="shared" si="323"/>
        <v>22.526782407407406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8315</v>
      </c>
      <c r="P3455" t="s">
        <v>8316</v>
      </c>
      <c r="Q3455">
        <f t="shared" si="319"/>
        <v>128</v>
      </c>
      <c r="R3455">
        <f t="shared" si="318"/>
        <v>27.5</v>
      </c>
      <c r="S3455" s="12">
        <f t="shared" si="320"/>
        <v>42535.97865740741</v>
      </c>
      <c r="T3455" s="12">
        <f t="shared" si="321"/>
        <v>42595.97865740741</v>
      </c>
      <c r="U3455">
        <f t="shared" si="322"/>
        <v>2016</v>
      </c>
      <c r="V3455" s="18">
        <f t="shared" si="323"/>
        <v>60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8315</v>
      </c>
      <c r="P3456" t="s">
        <v>8316</v>
      </c>
      <c r="Q3456">
        <f t="shared" si="319"/>
        <v>101</v>
      </c>
      <c r="R3456">
        <f t="shared" si="318"/>
        <v>33.57</v>
      </c>
      <c r="S3456" s="12">
        <f t="shared" si="320"/>
        <v>41821.698599537034</v>
      </c>
      <c r="T3456" s="12">
        <f t="shared" si="321"/>
        <v>41851.698599537034</v>
      </c>
      <c r="U3456">
        <f t="shared" si="322"/>
        <v>2014</v>
      </c>
      <c r="V3456" s="18">
        <f t="shared" si="323"/>
        <v>30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8315</v>
      </c>
      <c r="P3457" t="s">
        <v>8316</v>
      </c>
      <c r="Q3457">
        <f t="shared" si="319"/>
        <v>101</v>
      </c>
      <c r="R3457">
        <f t="shared" si="318"/>
        <v>145.87</v>
      </c>
      <c r="S3457" s="12">
        <f t="shared" si="320"/>
        <v>42626.7503125</v>
      </c>
      <c r="T3457" s="12">
        <f t="shared" si="321"/>
        <v>42656.7503125</v>
      </c>
      <c r="U3457">
        <f t="shared" si="322"/>
        <v>2016</v>
      </c>
      <c r="V3457" s="18">
        <f t="shared" si="323"/>
        <v>30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8315</v>
      </c>
      <c r="P3458" t="s">
        <v>8316</v>
      </c>
      <c r="Q3458">
        <f t="shared" si="319"/>
        <v>191</v>
      </c>
      <c r="R3458">
        <f t="shared" ref="R3458:R3521" si="324">IFERROR(ROUND(E3458/L3458,2),0)</f>
        <v>358.69</v>
      </c>
      <c r="S3458" s="12">
        <f t="shared" si="320"/>
        <v>41821.205636574072</v>
      </c>
      <c r="T3458" s="12">
        <f t="shared" si="321"/>
        <v>41852.290972222225</v>
      </c>
      <c r="U3458">
        <f t="shared" si="322"/>
        <v>2014</v>
      </c>
      <c r="V3458" s="18">
        <f t="shared" si="323"/>
        <v>31.085335648148146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8315</v>
      </c>
      <c r="P3459" t="s">
        <v>8316</v>
      </c>
      <c r="Q3459">
        <f t="shared" ref="Q3459:Q3522" si="325">ROUND(E3459/D3459*100,0)</f>
        <v>140</v>
      </c>
      <c r="R3459">
        <f t="shared" si="324"/>
        <v>50.98</v>
      </c>
      <c r="S3459" s="12">
        <f t="shared" ref="S3459:S3522" si="326">(((J3459/60)/60)/24)+DATE(1970,1,1)</f>
        <v>42016.706678240742</v>
      </c>
      <c r="T3459" s="12">
        <f t="shared" ref="T3459:T3522" si="327">(((I3459/60)/60)/24)+DATE(1970,1,1)</f>
        <v>42047.249305555553</v>
      </c>
      <c r="U3459">
        <f t="shared" ref="U3459:U3522" si="328">YEAR(S3459)</f>
        <v>2015</v>
      </c>
      <c r="V3459" s="18">
        <f t="shared" ref="V3459:V3522" si="329">(I3459-J3459)/60/60/24</f>
        <v>30.542627314814812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8315</v>
      </c>
      <c r="P3460" t="s">
        <v>8316</v>
      </c>
      <c r="Q3460">
        <f t="shared" si="325"/>
        <v>124</v>
      </c>
      <c r="R3460">
        <f t="shared" si="324"/>
        <v>45.04</v>
      </c>
      <c r="S3460" s="12">
        <f t="shared" si="326"/>
        <v>42011.202581018515</v>
      </c>
      <c r="T3460" s="12">
        <f t="shared" si="327"/>
        <v>42038.185416666667</v>
      </c>
      <c r="U3460">
        <f t="shared" si="328"/>
        <v>2015</v>
      </c>
      <c r="V3460" s="18">
        <f t="shared" si="329"/>
        <v>26.98283564814815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8315</v>
      </c>
      <c r="P3461" t="s">
        <v>8316</v>
      </c>
      <c r="Q3461">
        <f t="shared" si="325"/>
        <v>126</v>
      </c>
      <c r="R3461">
        <f t="shared" si="324"/>
        <v>17.53</v>
      </c>
      <c r="S3461" s="12">
        <f t="shared" si="326"/>
        <v>42480.479861111111</v>
      </c>
      <c r="T3461" s="12">
        <f t="shared" si="327"/>
        <v>42510.479861111111</v>
      </c>
      <c r="U3461">
        <f t="shared" si="328"/>
        <v>2016</v>
      </c>
      <c r="V3461" s="18">
        <f t="shared" si="329"/>
        <v>30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8315</v>
      </c>
      <c r="P3462" t="s">
        <v>8316</v>
      </c>
      <c r="Q3462">
        <f t="shared" si="325"/>
        <v>190</v>
      </c>
      <c r="R3462">
        <f t="shared" si="324"/>
        <v>50</v>
      </c>
      <c r="S3462" s="12">
        <f t="shared" si="326"/>
        <v>41852.527222222219</v>
      </c>
      <c r="T3462" s="12">
        <f t="shared" si="327"/>
        <v>41866.527222222219</v>
      </c>
      <c r="U3462">
        <f t="shared" si="328"/>
        <v>2014</v>
      </c>
      <c r="V3462" s="18">
        <f t="shared" si="329"/>
        <v>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8315</v>
      </c>
      <c r="P3463" t="s">
        <v>8316</v>
      </c>
      <c r="Q3463">
        <f t="shared" si="325"/>
        <v>139</v>
      </c>
      <c r="R3463">
        <f t="shared" si="324"/>
        <v>57.92</v>
      </c>
      <c r="S3463" s="12">
        <f t="shared" si="326"/>
        <v>42643.632858796293</v>
      </c>
      <c r="T3463" s="12">
        <f t="shared" si="327"/>
        <v>42672.125</v>
      </c>
      <c r="U3463">
        <f t="shared" si="328"/>
        <v>2016</v>
      </c>
      <c r="V3463" s="18">
        <f t="shared" si="329"/>
        <v>28.492141203703707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8315</v>
      </c>
      <c r="P3464" t="s">
        <v>8316</v>
      </c>
      <c r="Q3464">
        <f t="shared" si="325"/>
        <v>202</v>
      </c>
      <c r="R3464">
        <f t="shared" si="324"/>
        <v>29.71</v>
      </c>
      <c r="S3464" s="12">
        <f t="shared" si="326"/>
        <v>42179.898472222223</v>
      </c>
      <c r="T3464" s="12">
        <f t="shared" si="327"/>
        <v>42195.75</v>
      </c>
      <c r="U3464">
        <f t="shared" si="328"/>
        <v>2015</v>
      </c>
      <c r="V3464" s="18">
        <f t="shared" si="329"/>
        <v>15.851527777777777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8315</v>
      </c>
      <c r="P3465" t="s">
        <v>8316</v>
      </c>
      <c r="Q3465">
        <f t="shared" si="325"/>
        <v>103</v>
      </c>
      <c r="R3465">
        <f t="shared" si="324"/>
        <v>90.68</v>
      </c>
      <c r="S3465" s="12">
        <f t="shared" si="326"/>
        <v>42612.918807870374</v>
      </c>
      <c r="T3465" s="12">
        <f t="shared" si="327"/>
        <v>42654.165972222225</v>
      </c>
      <c r="U3465">
        <f t="shared" si="328"/>
        <v>2016</v>
      </c>
      <c r="V3465" s="18">
        <f t="shared" si="329"/>
        <v>41.24716435185185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8315</v>
      </c>
      <c r="P3466" t="s">
        <v>8316</v>
      </c>
      <c r="Q3466">
        <f t="shared" si="325"/>
        <v>102</v>
      </c>
      <c r="R3466">
        <f t="shared" si="324"/>
        <v>55.01</v>
      </c>
      <c r="S3466" s="12">
        <f t="shared" si="326"/>
        <v>42575.130057870367</v>
      </c>
      <c r="T3466" s="12">
        <f t="shared" si="327"/>
        <v>42605.130057870367</v>
      </c>
      <c r="U3466">
        <f t="shared" si="328"/>
        <v>2016</v>
      </c>
      <c r="V3466" s="18">
        <f t="shared" si="329"/>
        <v>30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8315</v>
      </c>
      <c r="P3467" t="s">
        <v>8316</v>
      </c>
      <c r="Q3467">
        <f t="shared" si="325"/>
        <v>103</v>
      </c>
      <c r="R3467">
        <f t="shared" si="324"/>
        <v>57.22</v>
      </c>
      <c r="S3467" s="12">
        <f t="shared" si="326"/>
        <v>42200.625833333332</v>
      </c>
      <c r="T3467" s="12">
        <f t="shared" si="327"/>
        <v>42225.666666666672</v>
      </c>
      <c r="U3467">
        <f t="shared" si="328"/>
        <v>2015</v>
      </c>
      <c r="V3467" s="18">
        <f t="shared" si="329"/>
        <v>25.040833333333335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8315</v>
      </c>
      <c r="P3468" t="s">
        <v>8316</v>
      </c>
      <c r="Q3468">
        <f t="shared" si="325"/>
        <v>127</v>
      </c>
      <c r="R3468">
        <f t="shared" si="324"/>
        <v>72.95</v>
      </c>
      <c r="S3468" s="12">
        <f t="shared" si="326"/>
        <v>42420.019097222219</v>
      </c>
      <c r="T3468" s="12">
        <f t="shared" si="327"/>
        <v>42479.977430555555</v>
      </c>
      <c r="U3468">
        <f t="shared" si="328"/>
        <v>2016</v>
      </c>
      <c r="V3468" s="18">
        <f t="shared" si="329"/>
        <v>59.958333333333336</v>
      </c>
    </row>
    <row r="3469" spans="1:22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8315</v>
      </c>
      <c r="P3469" t="s">
        <v>8316</v>
      </c>
      <c r="Q3469">
        <f t="shared" si="325"/>
        <v>101</v>
      </c>
      <c r="R3469">
        <f t="shared" si="324"/>
        <v>64.47</v>
      </c>
      <c r="S3469" s="12">
        <f t="shared" si="326"/>
        <v>42053.671666666662</v>
      </c>
      <c r="T3469" s="12">
        <f t="shared" si="327"/>
        <v>42083.630000000005</v>
      </c>
      <c r="U3469">
        <f t="shared" si="328"/>
        <v>2015</v>
      </c>
      <c r="V3469" s="18">
        <f t="shared" si="329"/>
        <v>29.958333333333332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8315</v>
      </c>
      <c r="P3470" t="s">
        <v>8316</v>
      </c>
      <c r="Q3470">
        <f t="shared" si="325"/>
        <v>122</v>
      </c>
      <c r="R3470">
        <f t="shared" si="324"/>
        <v>716.35</v>
      </c>
      <c r="S3470" s="12">
        <f t="shared" si="326"/>
        <v>42605.765381944439</v>
      </c>
      <c r="T3470" s="12">
        <f t="shared" si="327"/>
        <v>42634.125</v>
      </c>
      <c r="U3470">
        <f t="shared" si="328"/>
        <v>2016</v>
      </c>
      <c r="V3470" s="18">
        <f t="shared" si="329"/>
        <v>28.359618055555554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8315</v>
      </c>
      <c r="P3471" t="s">
        <v>8316</v>
      </c>
      <c r="Q3471">
        <f t="shared" si="325"/>
        <v>113</v>
      </c>
      <c r="R3471">
        <f t="shared" si="324"/>
        <v>50.4</v>
      </c>
      <c r="S3471" s="12">
        <f t="shared" si="326"/>
        <v>42458.641724537039</v>
      </c>
      <c r="T3471" s="12">
        <f t="shared" si="327"/>
        <v>42488.641724537039</v>
      </c>
      <c r="U3471">
        <f t="shared" si="328"/>
        <v>2016</v>
      </c>
      <c r="V3471" s="18">
        <f t="shared" si="329"/>
        <v>30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8315</v>
      </c>
      <c r="P3472" t="s">
        <v>8316</v>
      </c>
      <c r="Q3472">
        <f t="shared" si="325"/>
        <v>150</v>
      </c>
      <c r="R3472">
        <f t="shared" si="324"/>
        <v>41.67</v>
      </c>
      <c r="S3472" s="12">
        <f t="shared" si="326"/>
        <v>42529.022013888884</v>
      </c>
      <c r="T3472" s="12">
        <f t="shared" si="327"/>
        <v>42566.901388888888</v>
      </c>
      <c r="U3472">
        <f t="shared" si="328"/>
        <v>2016</v>
      </c>
      <c r="V3472" s="18">
        <f t="shared" si="329"/>
        <v>37.879375000000003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8315</v>
      </c>
      <c r="P3473" t="s">
        <v>8316</v>
      </c>
      <c r="Q3473">
        <f t="shared" si="325"/>
        <v>215</v>
      </c>
      <c r="R3473">
        <f t="shared" si="324"/>
        <v>35.770000000000003</v>
      </c>
      <c r="S3473" s="12">
        <f t="shared" si="326"/>
        <v>41841.820486111108</v>
      </c>
      <c r="T3473" s="12">
        <f t="shared" si="327"/>
        <v>41882.833333333336</v>
      </c>
      <c r="U3473">
        <f t="shared" si="328"/>
        <v>2014</v>
      </c>
      <c r="V3473" s="18">
        <f t="shared" si="329"/>
        <v>41.01284722222222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8315</v>
      </c>
      <c r="P3474" t="s">
        <v>8316</v>
      </c>
      <c r="Q3474">
        <f t="shared" si="325"/>
        <v>102</v>
      </c>
      <c r="R3474">
        <f t="shared" si="324"/>
        <v>88.74</v>
      </c>
      <c r="S3474" s="12">
        <f t="shared" si="326"/>
        <v>41928.170497685183</v>
      </c>
      <c r="T3474" s="12">
        <f t="shared" si="327"/>
        <v>41949.249305555553</v>
      </c>
      <c r="U3474">
        <f t="shared" si="328"/>
        <v>2014</v>
      </c>
      <c r="V3474" s="18">
        <f t="shared" si="329"/>
        <v>21.078807870370373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8315</v>
      </c>
      <c r="P3475" t="s">
        <v>8316</v>
      </c>
      <c r="Q3475">
        <f t="shared" si="325"/>
        <v>100</v>
      </c>
      <c r="R3475">
        <f t="shared" si="324"/>
        <v>148.47999999999999</v>
      </c>
      <c r="S3475" s="12">
        <f t="shared" si="326"/>
        <v>42062.834444444445</v>
      </c>
      <c r="T3475" s="12">
        <f t="shared" si="327"/>
        <v>42083.852083333331</v>
      </c>
      <c r="U3475">
        <f t="shared" si="328"/>
        <v>2015</v>
      </c>
      <c r="V3475" s="18">
        <f t="shared" si="329"/>
        <v>21.017638888888889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8315</v>
      </c>
      <c r="P3476" t="s">
        <v>8316</v>
      </c>
      <c r="Q3476">
        <f t="shared" si="325"/>
        <v>101</v>
      </c>
      <c r="R3476">
        <f t="shared" si="324"/>
        <v>51.79</v>
      </c>
      <c r="S3476" s="12">
        <f t="shared" si="326"/>
        <v>42541.501516203702</v>
      </c>
      <c r="T3476" s="12">
        <f t="shared" si="327"/>
        <v>42571.501516203702</v>
      </c>
      <c r="U3476">
        <f t="shared" si="328"/>
        <v>2016</v>
      </c>
      <c r="V3476" s="18">
        <f t="shared" si="329"/>
        <v>30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8315</v>
      </c>
      <c r="P3477" t="s">
        <v>8316</v>
      </c>
      <c r="Q3477">
        <f t="shared" si="325"/>
        <v>113</v>
      </c>
      <c r="R3477">
        <f t="shared" si="324"/>
        <v>20</v>
      </c>
      <c r="S3477" s="12">
        <f t="shared" si="326"/>
        <v>41918.880833333329</v>
      </c>
      <c r="T3477" s="12">
        <f t="shared" si="327"/>
        <v>41946</v>
      </c>
      <c r="U3477">
        <f t="shared" si="328"/>
        <v>2014</v>
      </c>
      <c r="V3477" s="18">
        <f t="shared" si="329"/>
        <v>27.119166666666668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8315</v>
      </c>
      <c r="P3478" t="s">
        <v>8316</v>
      </c>
      <c r="Q3478">
        <f t="shared" si="325"/>
        <v>104</v>
      </c>
      <c r="R3478">
        <f t="shared" si="324"/>
        <v>52</v>
      </c>
      <c r="S3478" s="12">
        <f t="shared" si="326"/>
        <v>41921.279976851853</v>
      </c>
      <c r="T3478" s="12">
        <f t="shared" si="327"/>
        <v>41939.125</v>
      </c>
      <c r="U3478">
        <f t="shared" si="328"/>
        <v>2014</v>
      </c>
      <c r="V3478" s="18">
        <f t="shared" si="329"/>
        <v>17.845023148148147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8315</v>
      </c>
      <c r="P3479" t="s">
        <v>8316</v>
      </c>
      <c r="Q3479">
        <f t="shared" si="325"/>
        <v>115</v>
      </c>
      <c r="R3479">
        <f t="shared" si="324"/>
        <v>53.23</v>
      </c>
      <c r="S3479" s="12">
        <f t="shared" si="326"/>
        <v>42128.736608796295</v>
      </c>
      <c r="T3479" s="12">
        <f t="shared" si="327"/>
        <v>42141.125</v>
      </c>
      <c r="U3479">
        <f t="shared" si="328"/>
        <v>2015</v>
      </c>
      <c r="V3479" s="18">
        <f t="shared" si="329"/>
        <v>12.388391203703703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8315</v>
      </c>
      <c r="P3480" t="s">
        <v>8316</v>
      </c>
      <c r="Q3480">
        <f t="shared" si="325"/>
        <v>113</v>
      </c>
      <c r="R3480">
        <f t="shared" si="324"/>
        <v>39.6</v>
      </c>
      <c r="S3480" s="12">
        <f t="shared" si="326"/>
        <v>42053.916921296302</v>
      </c>
      <c r="T3480" s="12">
        <f t="shared" si="327"/>
        <v>42079.875</v>
      </c>
      <c r="U3480">
        <f t="shared" si="328"/>
        <v>2015</v>
      </c>
      <c r="V3480" s="18">
        <f t="shared" si="329"/>
        <v>25.958078703703702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8315</v>
      </c>
      <c r="P3481" t="s">
        <v>8316</v>
      </c>
      <c r="Q3481">
        <f t="shared" si="325"/>
        <v>128</v>
      </c>
      <c r="R3481">
        <f t="shared" si="324"/>
        <v>34.25</v>
      </c>
      <c r="S3481" s="12">
        <f t="shared" si="326"/>
        <v>41781.855092592588</v>
      </c>
      <c r="T3481" s="12">
        <f t="shared" si="327"/>
        <v>41811.855092592588</v>
      </c>
      <c r="U3481">
        <f t="shared" si="328"/>
        <v>2014</v>
      </c>
      <c r="V3481" s="18">
        <f t="shared" si="329"/>
        <v>30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8315</v>
      </c>
      <c r="P3482" t="s">
        <v>8316</v>
      </c>
      <c r="Q3482">
        <f t="shared" si="325"/>
        <v>143</v>
      </c>
      <c r="R3482">
        <f t="shared" si="324"/>
        <v>164.62</v>
      </c>
      <c r="S3482" s="12">
        <f t="shared" si="326"/>
        <v>42171.317442129628</v>
      </c>
      <c r="T3482" s="12">
        <f t="shared" si="327"/>
        <v>42195.875</v>
      </c>
      <c r="U3482">
        <f t="shared" si="328"/>
        <v>2015</v>
      </c>
      <c r="V3482" s="18">
        <f t="shared" si="329"/>
        <v>24.557557870370371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8315</v>
      </c>
      <c r="P3483" t="s">
        <v>8316</v>
      </c>
      <c r="Q3483">
        <f t="shared" si="325"/>
        <v>119</v>
      </c>
      <c r="R3483">
        <f t="shared" si="324"/>
        <v>125.05</v>
      </c>
      <c r="S3483" s="12">
        <f t="shared" si="326"/>
        <v>41989.24754629629</v>
      </c>
      <c r="T3483" s="12">
        <f t="shared" si="327"/>
        <v>42006.24754629629</v>
      </c>
      <c r="U3483">
        <f t="shared" si="328"/>
        <v>2014</v>
      </c>
      <c r="V3483" s="18">
        <f t="shared" si="329"/>
        <v>17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8315</v>
      </c>
      <c r="P3484" t="s">
        <v>8316</v>
      </c>
      <c r="Q3484">
        <f t="shared" si="325"/>
        <v>138</v>
      </c>
      <c r="R3484">
        <f t="shared" si="324"/>
        <v>51.88</v>
      </c>
      <c r="S3484" s="12">
        <f t="shared" si="326"/>
        <v>41796.771597222221</v>
      </c>
      <c r="T3484" s="12">
        <f t="shared" si="327"/>
        <v>41826.771597222221</v>
      </c>
      <c r="U3484">
        <f t="shared" si="328"/>
        <v>2014</v>
      </c>
      <c r="V3484" s="18">
        <f t="shared" si="329"/>
        <v>30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8315</v>
      </c>
      <c r="P3485" t="s">
        <v>8316</v>
      </c>
      <c r="Q3485">
        <f t="shared" si="325"/>
        <v>160</v>
      </c>
      <c r="R3485">
        <f t="shared" si="324"/>
        <v>40.29</v>
      </c>
      <c r="S3485" s="12">
        <f t="shared" si="326"/>
        <v>41793.668761574074</v>
      </c>
      <c r="T3485" s="12">
        <f t="shared" si="327"/>
        <v>41823.668761574074</v>
      </c>
      <c r="U3485">
        <f t="shared" si="328"/>
        <v>2014</v>
      </c>
      <c r="V3485" s="18">
        <f t="shared" si="329"/>
        <v>30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8315</v>
      </c>
      <c r="P3486" t="s">
        <v>8316</v>
      </c>
      <c r="Q3486">
        <f t="shared" si="325"/>
        <v>114</v>
      </c>
      <c r="R3486">
        <f t="shared" si="324"/>
        <v>64.91</v>
      </c>
      <c r="S3486" s="12">
        <f t="shared" si="326"/>
        <v>42506.760405092587</v>
      </c>
      <c r="T3486" s="12">
        <f t="shared" si="327"/>
        <v>42536.760405092587</v>
      </c>
      <c r="U3486">
        <f t="shared" si="328"/>
        <v>2016</v>
      </c>
      <c r="V3486" s="18">
        <f t="shared" si="329"/>
        <v>30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8315</v>
      </c>
      <c r="P3487" t="s">
        <v>8316</v>
      </c>
      <c r="Q3487">
        <f t="shared" si="325"/>
        <v>101</v>
      </c>
      <c r="R3487">
        <f t="shared" si="324"/>
        <v>55.33</v>
      </c>
      <c r="S3487" s="12">
        <f t="shared" si="326"/>
        <v>42372.693055555559</v>
      </c>
      <c r="T3487" s="12">
        <f t="shared" si="327"/>
        <v>42402.693055555559</v>
      </c>
      <c r="U3487">
        <f t="shared" si="328"/>
        <v>2016</v>
      </c>
      <c r="V3487" s="18">
        <f t="shared" si="329"/>
        <v>30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8315</v>
      </c>
      <c r="P3488" t="s">
        <v>8316</v>
      </c>
      <c r="Q3488">
        <f t="shared" si="325"/>
        <v>155</v>
      </c>
      <c r="R3488">
        <f t="shared" si="324"/>
        <v>83.14</v>
      </c>
      <c r="S3488" s="12">
        <f t="shared" si="326"/>
        <v>42126.87501157407</v>
      </c>
      <c r="T3488" s="12">
        <f t="shared" si="327"/>
        <v>42158.290972222225</v>
      </c>
      <c r="U3488">
        <f t="shared" si="328"/>
        <v>2015</v>
      </c>
      <c r="V3488" s="18">
        <f t="shared" si="329"/>
        <v>31.415960648148147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8315</v>
      </c>
      <c r="P3489" t="s">
        <v>8316</v>
      </c>
      <c r="Q3489">
        <f t="shared" si="325"/>
        <v>128</v>
      </c>
      <c r="R3489">
        <f t="shared" si="324"/>
        <v>38.71</v>
      </c>
      <c r="S3489" s="12">
        <f t="shared" si="326"/>
        <v>42149.940416666665</v>
      </c>
      <c r="T3489" s="12">
        <f t="shared" si="327"/>
        <v>42179.940416666665</v>
      </c>
      <c r="U3489">
        <f t="shared" si="328"/>
        <v>2015</v>
      </c>
      <c r="V3489" s="18">
        <f t="shared" si="329"/>
        <v>30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8315</v>
      </c>
      <c r="P3490" t="s">
        <v>8316</v>
      </c>
      <c r="Q3490">
        <f t="shared" si="325"/>
        <v>121</v>
      </c>
      <c r="R3490">
        <f t="shared" si="324"/>
        <v>125.38</v>
      </c>
      <c r="S3490" s="12">
        <f t="shared" si="326"/>
        <v>42087.768055555556</v>
      </c>
      <c r="T3490" s="12">
        <f t="shared" si="327"/>
        <v>42111.666666666672</v>
      </c>
      <c r="U3490">
        <f t="shared" si="328"/>
        <v>2015</v>
      </c>
      <c r="V3490" s="18">
        <f t="shared" si="329"/>
        <v>23.898611111111112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8315</v>
      </c>
      <c r="P3491" t="s">
        <v>8316</v>
      </c>
      <c r="Q3491">
        <f t="shared" si="325"/>
        <v>113</v>
      </c>
      <c r="R3491">
        <f t="shared" si="324"/>
        <v>78.260000000000005</v>
      </c>
      <c r="S3491" s="12">
        <f t="shared" si="326"/>
        <v>41753.635775462964</v>
      </c>
      <c r="T3491" s="12">
        <f t="shared" si="327"/>
        <v>41783.875</v>
      </c>
      <c r="U3491">
        <f t="shared" si="328"/>
        <v>2014</v>
      </c>
      <c r="V3491" s="18">
        <f t="shared" si="329"/>
        <v>30.239224537037035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8315</v>
      </c>
      <c r="P3492" t="s">
        <v>8316</v>
      </c>
      <c r="Q3492">
        <f t="shared" si="325"/>
        <v>128</v>
      </c>
      <c r="R3492">
        <f t="shared" si="324"/>
        <v>47.22</v>
      </c>
      <c r="S3492" s="12">
        <f t="shared" si="326"/>
        <v>42443.802361111113</v>
      </c>
      <c r="T3492" s="12">
        <f t="shared" si="327"/>
        <v>42473.802361111113</v>
      </c>
      <c r="U3492">
        <f t="shared" si="328"/>
        <v>2016</v>
      </c>
      <c r="V3492" s="18">
        <f t="shared" si="329"/>
        <v>30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8315</v>
      </c>
      <c r="P3493" t="s">
        <v>8316</v>
      </c>
      <c r="Q3493">
        <f t="shared" si="325"/>
        <v>158</v>
      </c>
      <c r="R3493">
        <f t="shared" si="324"/>
        <v>79.099999999999994</v>
      </c>
      <c r="S3493" s="12">
        <f t="shared" si="326"/>
        <v>42121.249814814815</v>
      </c>
      <c r="T3493" s="12">
        <f t="shared" si="327"/>
        <v>42142.249814814815</v>
      </c>
      <c r="U3493">
        <f t="shared" si="328"/>
        <v>2015</v>
      </c>
      <c r="V3493" s="18">
        <f t="shared" si="329"/>
        <v>21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8315</v>
      </c>
      <c r="P3494" t="s">
        <v>8316</v>
      </c>
      <c r="Q3494">
        <f t="shared" si="325"/>
        <v>105</v>
      </c>
      <c r="R3494">
        <f t="shared" si="324"/>
        <v>114.29</v>
      </c>
      <c r="S3494" s="12">
        <f t="shared" si="326"/>
        <v>42268.009224537032</v>
      </c>
      <c r="T3494" s="12">
        <f t="shared" si="327"/>
        <v>42303.009224537032</v>
      </c>
      <c r="U3494">
        <f t="shared" si="328"/>
        <v>2015</v>
      </c>
      <c r="V3494" s="18">
        <f t="shared" si="329"/>
        <v>35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8315</v>
      </c>
      <c r="P3495" t="s">
        <v>8316</v>
      </c>
      <c r="Q3495">
        <f t="shared" si="325"/>
        <v>100</v>
      </c>
      <c r="R3495">
        <f t="shared" si="324"/>
        <v>51.72</v>
      </c>
      <c r="S3495" s="12">
        <f t="shared" si="326"/>
        <v>41848.866157407407</v>
      </c>
      <c r="T3495" s="12">
        <f t="shared" si="327"/>
        <v>41868.21597222222</v>
      </c>
      <c r="U3495">
        <f t="shared" si="328"/>
        <v>2014</v>
      </c>
      <c r="V3495" s="18">
        <f t="shared" si="329"/>
        <v>19.349814814814817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8315</v>
      </c>
      <c r="P3496" t="s">
        <v>8316</v>
      </c>
      <c r="Q3496">
        <f t="shared" si="325"/>
        <v>100</v>
      </c>
      <c r="R3496">
        <f t="shared" si="324"/>
        <v>30.77</v>
      </c>
      <c r="S3496" s="12">
        <f t="shared" si="326"/>
        <v>42689.214988425927</v>
      </c>
      <c r="T3496" s="12">
        <f t="shared" si="327"/>
        <v>42700.25</v>
      </c>
      <c r="U3496">
        <f t="shared" si="328"/>
        <v>2016</v>
      </c>
      <c r="V3496" s="18">
        <f t="shared" si="329"/>
        <v>11.035011574074074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8315</v>
      </c>
      <c r="P3497" t="s">
        <v>8316</v>
      </c>
      <c r="Q3497">
        <f t="shared" si="325"/>
        <v>107</v>
      </c>
      <c r="R3497">
        <f t="shared" si="324"/>
        <v>74.209999999999994</v>
      </c>
      <c r="S3497" s="12">
        <f t="shared" si="326"/>
        <v>41915.762835648151</v>
      </c>
      <c r="T3497" s="12">
        <f t="shared" si="327"/>
        <v>41944.720833333333</v>
      </c>
      <c r="U3497">
        <f t="shared" si="328"/>
        <v>2014</v>
      </c>
      <c r="V3497" s="18">
        <f t="shared" si="329"/>
        <v>28.957997685185187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8315</v>
      </c>
      <c r="P3498" t="s">
        <v>8316</v>
      </c>
      <c r="Q3498">
        <f t="shared" si="325"/>
        <v>124</v>
      </c>
      <c r="R3498">
        <f t="shared" si="324"/>
        <v>47.85</v>
      </c>
      <c r="S3498" s="12">
        <f t="shared" si="326"/>
        <v>42584.846828703703</v>
      </c>
      <c r="T3498" s="12">
        <f t="shared" si="327"/>
        <v>42624.846828703703</v>
      </c>
      <c r="U3498">
        <f t="shared" si="328"/>
        <v>2016</v>
      </c>
      <c r="V3498" s="18">
        <f t="shared" si="329"/>
        <v>40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8315</v>
      </c>
      <c r="P3499" t="s">
        <v>8316</v>
      </c>
      <c r="Q3499">
        <f t="shared" si="325"/>
        <v>109</v>
      </c>
      <c r="R3499">
        <f t="shared" si="324"/>
        <v>34.409999999999997</v>
      </c>
      <c r="S3499" s="12">
        <f t="shared" si="326"/>
        <v>42511.741944444439</v>
      </c>
      <c r="T3499" s="12">
        <f t="shared" si="327"/>
        <v>42523.916666666672</v>
      </c>
      <c r="U3499">
        <f t="shared" si="328"/>
        <v>2016</v>
      </c>
      <c r="V3499" s="18">
        <f t="shared" si="329"/>
        <v>12.174722222222222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8315</v>
      </c>
      <c r="P3500" t="s">
        <v>8316</v>
      </c>
      <c r="Q3500">
        <f t="shared" si="325"/>
        <v>102</v>
      </c>
      <c r="R3500">
        <f t="shared" si="324"/>
        <v>40.24</v>
      </c>
      <c r="S3500" s="12">
        <f t="shared" si="326"/>
        <v>42459.15861111111</v>
      </c>
      <c r="T3500" s="12">
        <f t="shared" si="327"/>
        <v>42518.905555555553</v>
      </c>
      <c r="U3500">
        <f t="shared" si="328"/>
        <v>2016</v>
      </c>
      <c r="V3500" s="18">
        <f t="shared" si="329"/>
        <v>59.746944444444445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8315</v>
      </c>
      <c r="P3501" t="s">
        <v>8316</v>
      </c>
      <c r="Q3501">
        <f t="shared" si="325"/>
        <v>106</v>
      </c>
      <c r="R3501">
        <f t="shared" si="324"/>
        <v>60.29</v>
      </c>
      <c r="S3501" s="12">
        <f t="shared" si="326"/>
        <v>42132.036168981482</v>
      </c>
      <c r="T3501" s="12">
        <f t="shared" si="327"/>
        <v>42186.290972222225</v>
      </c>
      <c r="U3501">
        <f t="shared" si="328"/>
        <v>2015</v>
      </c>
      <c r="V3501" s="18">
        <f t="shared" si="329"/>
        <v>54.254803240740749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8315</v>
      </c>
      <c r="P3502" t="s">
        <v>8316</v>
      </c>
      <c r="Q3502">
        <f t="shared" si="325"/>
        <v>106</v>
      </c>
      <c r="R3502">
        <f t="shared" si="324"/>
        <v>25.31</v>
      </c>
      <c r="S3502" s="12">
        <f t="shared" si="326"/>
        <v>42419.91942129629</v>
      </c>
      <c r="T3502" s="12">
        <f t="shared" si="327"/>
        <v>42436.207638888889</v>
      </c>
      <c r="U3502">
        <f t="shared" si="328"/>
        <v>2016</v>
      </c>
      <c r="V3502" s="18">
        <f t="shared" si="329"/>
        <v>16.288217592592591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8315</v>
      </c>
      <c r="P3503" t="s">
        <v>8316</v>
      </c>
      <c r="Q3503">
        <f t="shared" si="325"/>
        <v>101</v>
      </c>
      <c r="R3503">
        <f t="shared" si="324"/>
        <v>35.950000000000003</v>
      </c>
      <c r="S3503" s="12">
        <f t="shared" si="326"/>
        <v>42233.763831018514</v>
      </c>
      <c r="T3503" s="12">
        <f t="shared" si="327"/>
        <v>42258.763831018514</v>
      </c>
      <c r="U3503">
        <f t="shared" si="328"/>
        <v>2015</v>
      </c>
      <c r="V3503" s="18">
        <f t="shared" si="329"/>
        <v>25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8315</v>
      </c>
      <c r="P3504" t="s">
        <v>8316</v>
      </c>
      <c r="Q3504">
        <f t="shared" si="325"/>
        <v>105</v>
      </c>
      <c r="R3504">
        <f t="shared" si="324"/>
        <v>136</v>
      </c>
      <c r="S3504" s="12">
        <f t="shared" si="326"/>
        <v>42430.839398148149</v>
      </c>
      <c r="T3504" s="12">
        <f t="shared" si="327"/>
        <v>42445.165972222225</v>
      </c>
      <c r="U3504">
        <f t="shared" si="328"/>
        <v>2016</v>
      </c>
      <c r="V3504" s="18">
        <f t="shared" si="329"/>
        <v>14.326574074074074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8315</v>
      </c>
      <c r="P3505" t="s">
        <v>8316</v>
      </c>
      <c r="Q3505">
        <f t="shared" si="325"/>
        <v>108</v>
      </c>
      <c r="R3505">
        <f t="shared" si="324"/>
        <v>70.760000000000005</v>
      </c>
      <c r="S3505" s="12">
        <f t="shared" si="326"/>
        <v>42545.478333333333</v>
      </c>
      <c r="T3505" s="12">
        <f t="shared" si="327"/>
        <v>42575.478333333333</v>
      </c>
      <c r="U3505">
        <f t="shared" si="328"/>
        <v>2016</v>
      </c>
      <c r="V3505" s="18">
        <f t="shared" si="329"/>
        <v>30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8315</v>
      </c>
      <c r="P3506" t="s">
        <v>8316</v>
      </c>
      <c r="Q3506">
        <f t="shared" si="325"/>
        <v>100</v>
      </c>
      <c r="R3506">
        <f t="shared" si="324"/>
        <v>125</v>
      </c>
      <c r="S3506" s="12">
        <f t="shared" si="326"/>
        <v>42297.748738425929</v>
      </c>
      <c r="T3506" s="12">
        <f t="shared" si="327"/>
        <v>42327.790405092594</v>
      </c>
      <c r="U3506">
        <f t="shared" si="328"/>
        <v>2015</v>
      </c>
      <c r="V3506" s="18">
        <f t="shared" si="329"/>
        <v>30.041666666666668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8315</v>
      </c>
      <c r="P3507" t="s">
        <v>8316</v>
      </c>
      <c r="Q3507">
        <f t="shared" si="325"/>
        <v>104</v>
      </c>
      <c r="R3507">
        <f t="shared" si="324"/>
        <v>66.510000000000005</v>
      </c>
      <c r="S3507" s="12">
        <f t="shared" si="326"/>
        <v>41760.935706018521</v>
      </c>
      <c r="T3507" s="12">
        <f t="shared" si="327"/>
        <v>41772.166666666664</v>
      </c>
      <c r="U3507">
        <f t="shared" si="328"/>
        <v>2014</v>
      </c>
      <c r="V3507" s="18">
        <f t="shared" si="329"/>
        <v>11.230960648148148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8315</v>
      </c>
      <c r="P3508" t="s">
        <v>8316</v>
      </c>
      <c r="Q3508">
        <f t="shared" si="325"/>
        <v>102</v>
      </c>
      <c r="R3508">
        <f t="shared" si="324"/>
        <v>105</v>
      </c>
      <c r="S3508" s="12">
        <f t="shared" si="326"/>
        <v>41829.734259259261</v>
      </c>
      <c r="T3508" s="12">
        <f t="shared" si="327"/>
        <v>41874.734259259261</v>
      </c>
      <c r="U3508">
        <f t="shared" si="328"/>
        <v>2014</v>
      </c>
      <c r="V3508" s="18">
        <f t="shared" si="329"/>
        <v>45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8315</v>
      </c>
      <c r="P3509" t="s">
        <v>8316</v>
      </c>
      <c r="Q3509">
        <f t="shared" si="325"/>
        <v>104</v>
      </c>
      <c r="R3509">
        <f t="shared" si="324"/>
        <v>145</v>
      </c>
      <c r="S3509" s="12">
        <f t="shared" si="326"/>
        <v>42491.92288194444</v>
      </c>
      <c r="T3509" s="12">
        <f t="shared" si="327"/>
        <v>42521.92288194444</v>
      </c>
      <c r="U3509">
        <f t="shared" si="328"/>
        <v>2016</v>
      </c>
      <c r="V3509" s="18">
        <f t="shared" si="329"/>
        <v>30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8315</v>
      </c>
      <c r="P3510" t="s">
        <v>8316</v>
      </c>
      <c r="Q3510">
        <f t="shared" si="325"/>
        <v>180</v>
      </c>
      <c r="R3510">
        <f t="shared" si="324"/>
        <v>12</v>
      </c>
      <c r="S3510" s="12">
        <f t="shared" si="326"/>
        <v>42477.729780092588</v>
      </c>
      <c r="T3510" s="12">
        <f t="shared" si="327"/>
        <v>42500.875</v>
      </c>
      <c r="U3510">
        <f t="shared" si="328"/>
        <v>2016</v>
      </c>
      <c r="V3510" s="18">
        <f t="shared" si="329"/>
        <v>23.145219907407409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8315</v>
      </c>
      <c r="P3511" t="s">
        <v>8316</v>
      </c>
      <c r="Q3511">
        <f t="shared" si="325"/>
        <v>106</v>
      </c>
      <c r="R3511">
        <f t="shared" si="324"/>
        <v>96.67</v>
      </c>
      <c r="S3511" s="12">
        <f t="shared" si="326"/>
        <v>41950.859560185185</v>
      </c>
      <c r="T3511" s="12">
        <f t="shared" si="327"/>
        <v>41964.204861111109</v>
      </c>
      <c r="U3511">
        <f t="shared" si="328"/>
        <v>2014</v>
      </c>
      <c r="V3511" s="18">
        <f t="shared" si="329"/>
        <v>13.345300925925926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8315</v>
      </c>
      <c r="P3512" t="s">
        <v>8316</v>
      </c>
      <c r="Q3512">
        <f t="shared" si="325"/>
        <v>101</v>
      </c>
      <c r="R3512">
        <f t="shared" si="324"/>
        <v>60.33</v>
      </c>
      <c r="S3512" s="12">
        <f t="shared" si="326"/>
        <v>41802.62090277778</v>
      </c>
      <c r="T3512" s="12">
        <f t="shared" si="327"/>
        <v>41822.62090277778</v>
      </c>
      <c r="U3512">
        <f t="shared" si="328"/>
        <v>2014</v>
      </c>
      <c r="V3512" s="18">
        <f t="shared" si="329"/>
        <v>20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8315</v>
      </c>
      <c r="P3513" t="s">
        <v>8316</v>
      </c>
      <c r="Q3513">
        <f t="shared" si="325"/>
        <v>101</v>
      </c>
      <c r="R3513">
        <f t="shared" si="324"/>
        <v>79.89</v>
      </c>
      <c r="S3513" s="12">
        <f t="shared" si="326"/>
        <v>41927.873784722222</v>
      </c>
      <c r="T3513" s="12">
        <f t="shared" si="327"/>
        <v>41950.770833333336</v>
      </c>
      <c r="U3513">
        <f t="shared" si="328"/>
        <v>2014</v>
      </c>
      <c r="V3513" s="18">
        <f t="shared" si="329"/>
        <v>22.897048611111114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8315</v>
      </c>
      <c r="P3514" t="s">
        <v>8316</v>
      </c>
      <c r="Q3514">
        <f t="shared" si="325"/>
        <v>100</v>
      </c>
      <c r="R3514">
        <f t="shared" si="324"/>
        <v>58.82</v>
      </c>
      <c r="S3514" s="12">
        <f t="shared" si="326"/>
        <v>42057.536944444444</v>
      </c>
      <c r="T3514" s="12">
        <f t="shared" si="327"/>
        <v>42117.49527777778</v>
      </c>
      <c r="U3514">
        <f t="shared" si="328"/>
        <v>2015</v>
      </c>
      <c r="V3514" s="18">
        <f t="shared" si="329"/>
        <v>59.958333333333336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8315</v>
      </c>
      <c r="P3515" t="s">
        <v>8316</v>
      </c>
      <c r="Q3515">
        <f t="shared" si="325"/>
        <v>118</v>
      </c>
      <c r="R3515">
        <f t="shared" si="324"/>
        <v>75.34</v>
      </c>
      <c r="S3515" s="12">
        <f t="shared" si="326"/>
        <v>41781.096203703702</v>
      </c>
      <c r="T3515" s="12">
        <f t="shared" si="327"/>
        <v>41794.207638888889</v>
      </c>
      <c r="U3515">
        <f t="shared" si="328"/>
        <v>2014</v>
      </c>
      <c r="V3515" s="18">
        <f t="shared" si="329"/>
        <v>13.111435185185186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8315</v>
      </c>
      <c r="P3516" t="s">
        <v>8316</v>
      </c>
      <c r="Q3516">
        <f t="shared" si="325"/>
        <v>110</v>
      </c>
      <c r="R3516">
        <f t="shared" si="324"/>
        <v>55</v>
      </c>
      <c r="S3516" s="12">
        <f t="shared" si="326"/>
        <v>42020.846666666665</v>
      </c>
      <c r="T3516" s="12">
        <f t="shared" si="327"/>
        <v>42037.207638888889</v>
      </c>
      <c r="U3516">
        <f t="shared" si="328"/>
        <v>2015</v>
      </c>
      <c r="V3516" s="18">
        <f t="shared" si="329"/>
        <v>16.36097222222222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8315</v>
      </c>
      <c r="P3517" t="s">
        <v>8316</v>
      </c>
      <c r="Q3517">
        <f t="shared" si="325"/>
        <v>103</v>
      </c>
      <c r="R3517">
        <f t="shared" si="324"/>
        <v>66.959999999999994</v>
      </c>
      <c r="S3517" s="12">
        <f t="shared" si="326"/>
        <v>42125.772812499999</v>
      </c>
      <c r="T3517" s="12">
        <f t="shared" si="327"/>
        <v>42155.772812499999</v>
      </c>
      <c r="U3517">
        <f t="shared" si="328"/>
        <v>2015</v>
      </c>
      <c r="V3517" s="18">
        <f t="shared" si="329"/>
        <v>30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8315</v>
      </c>
      <c r="P3518" t="s">
        <v>8316</v>
      </c>
      <c r="Q3518">
        <f t="shared" si="325"/>
        <v>100</v>
      </c>
      <c r="R3518">
        <f t="shared" si="324"/>
        <v>227.27</v>
      </c>
      <c r="S3518" s="12">
        <f t="shared" si="326"/>
        <v>41856.010069444441</v>
      </c>
      <c r="T3518" s="12">
        <f t="shared" si="327"/>
        <v>41890.125</v>
      </c>
      <c r="U3518">
        <f t="shared" si="328"/>
        <v>2014</v>
      </c>
      <c r="V3518" s="18">
        <f t="shared" si="329"/>
        <v>34.114930555555553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8315</v>
      </c>
      <c r="P3519" t="s">
        <v>8316</v>
      </c>
      <c r="Q3519">
        <f t="shared" si="325"/>
        <v>100</v>
      </c>
      <c r="R3519">
        <f t="shared" si="324"/>
        <v>307.69</v>
      </c>
      <c r="S3519" s="12">
        <f t="shared" si="326"/>
        <v>41794.817523148151</v>
      </c>
      <c r="T3519" s="12">
        <f t="shared" si="327"/>
        <v>41824.458333333336</v>
      </c>
      <c r="U3519">
        <f t="shared" si="328"/>
        <v>2014</v>
      </c>
      <c r="V3519" s="18">
        <f t="shared" si="329"/>
        <v>29.640810185185188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8315</v>
      </c>
      <c r="P3520" t="s">
        <v>8316</v>
      </c>
      <c r="Q3520">
        <f t="shared" si="325"/>
        <v>110</v>
      </c>
      <c r="R3520">
        <f t="shared" si="324"/>
        <v>50.02</v>
      </c>
      <c r="S3520" s="12">
        <f t="shared" si="326"/>
        <v>41893.783553240741</v>
      </c>
      <c r="T3520" s="12">
        <f t="shared" si="327"/>
        <v>41914.597916666666</v>
      </c>
      <c r="U3520">
        <f t="shared" si="328"/>
        <v>2014</v>
      </c>
      <c r="V3520" s="18">
        <f t="shared" si="329"/>
        <v>20.814363425925926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8315</v>
      </c>
      <c r="P3521" t="s">
        <v>8316</v>
      </c>
      <c r="Q3521">
        <f t="shared" si="325"/>
        <v>101</v>
      </c>
      <c r="R3521">
        <f t="shared" si="324"/>
        <v>72.39</v>
      </c>
      <c r="S3521" s="12">
        <f t="shared" si="326"/>
        <v>42037.598958333328</v>
      </c>
      <c r="T3521" s="12">
        <f t="shared" si="327"/>
        <v>42067.598958333328</v>
      </c>
      <c r="U3521">
        <f t="shared" si="328"/>
        <v>2015</v>
      </c>
      <c r="V3521" s="18">
        <f t="shared" si="329"/>
        <v>30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8315</v>
      </c>
      <c r="P3522" t="s">
        <v>8316</v>
      </c>
      <c r="Q3522">
        <f t="shared" si="325"/>
        <v>101</v>
      </c>
      <c r="R3522">
        <f t="shared" ref="R3522:R3585" si="330">IFERROR(ROUND(E3522/L3522,2),0)</f>
        <v>95.95</v>
      </c>
      <c r="S3522" s="12">
        <f t="shared" si="326"/>
        <v>42227.824212962965</v>
      </c>
      <c r="T3522" s="12">
        <f t="shared" si="327"/>
        <v>42253.57430555555</v>
      </c>
      <c r="U3522">
        <f t="shared" si="328"/>
        <v>2015</v>
      </c>
      <c r="V3522" s="18">
        <f t="shared" si="329"/>
        <v>25.750092592592591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8315</v>
      </c>
      <c r="P3523" t="s">
        <v>8316</v>
      </c>
      <c r="Q3523">
        <f t="shared" ref="Q3523:Q3586" si="331">ROUND(E3523/D3523*100,0)</f>
        <v>169</v>
      </c>
      <c r="R3523">
        <f t="shared" si="330"/>
        <v>45.62</v>
      </c>
      <c r="S3523" s="12">
        <f t="shared" ref="S3523:S3586" si="332">(((J3523/60)/60)/24)+DATE(1970,1,1)</f>
        <v>41881.361342592594</v>
      </c>
      <c r="T3523" s="12">
        <f t="shared" ref="T3523:T3586" si="333">(((I3523/60)/60)/24)+DATE(1970,1,1)</f>
        <v>41911.361342592594</v>
      </c>
      <c r="U3523">
        <f t="shared" ref="U3523:U3586" si="334">YEAR(S3523)</f>
        <v>2014</v>
      </c>
      <c r="V3523" s="18">
        <f t="shared" ref="V3523:V3586" si="335">(I3523-J3523)/60/60/24</f>
        <v>30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8315</v>
      </c>
      <c r="P3524" t="s">
        <v>8316</v>
      </c>
      <c r="Q3524">
        <f t="shared" si="331"/>
        <v>100</v>
      </c>
      <c r="R3524">
        <f t="shared" si="330"/>
        <v>41.03</v>
      </c>
      <c r="S3524" s="12">
        <f t="shared" si="332"/>
        <v>42234.789884259255</v>
      </c>
      <c r="T3524" s="12">
        <f t="shared" si="333"/>
        <v>42262.420833333337</v>
      </c>
      <c r="U3524">
        <f t="shared" si="334"/>
        <v>2015</v>
      </c>
      <c r="V3524" s="18">
        <f t="shared" si="335"/>
        <v>27.630949074074071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8315</v>
      </c>
      <c r="P3525" t="s">
        <v>8316</v>
      </c>
      <c r="Q3525">
        <f t="shared" si="331"/>
        <v>114</v>
      </c>
      <c r="R3525">
        <f t="shared" si="330"/>
        <v>56.83</v>
      </c>
      <c r="S3525" s="12">
        <f t="shared" si="332"/>
        <v>42581.397546296299</v>
      </c>
      <c r="T3525" s="12">
        <f t="shared" si="333"/>
        <v>42638.958333333328</v>
      </c>
      <c r="U3525">
        <f t="shared" si="334"/>
        <v>2016</v>
      </c>
      <c r="V3525" s="18">
        <f t="shared" si="335"/>
        <v>57.560787037037045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8315</v>
      </c>
      <c r="P3526" t="s">
        <v>8316</v>
      </c>
      <c r="Q3526">
        <f t="shared" si="331"/>
        <v>102</v>
      </c>
      <c r="R3526">
        <f t="shared" si="330"/>
        <v>137.24</v>
      </c>
      <c r="S3526" s="12">
        <f t="shared" si="332"/>
        <v>41880.76357638889</v>
      </c>
      <c r="T3526" s="12">
        <f t="shared" si="333"/>
        <v>41895.166666666664</v>
      </c>
      <c r="U3526">
        <f t="shared" si="334"/>
        <v>2014</v>
      </c>
      <c r="V3526" s="18">
        <f t="shared" si="335"/>
        <v>14.403090277777778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8315</v>
      </c>
      <c r="P3527" t="s">
        <v>8316</v>
      </c>
      <c r="Q3527">
        <f t="shared" si="331"/>
        <v>106</v>
      </c>
      <c r="R3527">
        <f t="shared" si="330"/>
        <v>75.709999999999994</v>
      </c>
      <c r="S3527" s="12">
        <f t="shared" si="332"/>
        <v>42214.6956712963</v>
      </c>
      <c r="T3527" s="12">
        <f t="shared" si="333"/>
        <v>42225.666666666672</v>
      </c>
      <c r="U3527">
        <f t="shared" si="334"/>
        <v>2015</v>
      </c>
      <c r="V3527" s="18">
        <f t="shared" si="335"/>
        <v>10.970995370370369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8315</v>
      </c>
      <c r="P3528" t="s">
        <v>8316</v>
      </c>
      <c r="Q3528">
        <f t="shared" si="331"/>
        <v>102</v>
      </c>
      <c r="R3528">
        <f t="shared" si="330"/>
        <v>99</v>
      </c>
      <c r="S3528" s="12">
        <f t="shared" si="332"/>
        <v>42460.335312499999</v>
      </c>
      <c r="T3528" s="12">
        <f t="shared" si="333"/>
        <v>42488.249305555553</v>
      </c>
      <c r="U3528">
        <f t="shared" si="334"/>
        <v>2016</v>
      </c>
      <c r="V3528" s="18">
        <f t="shared" si="335"/>
        <v>27.913993055555554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8315</v>
      </c>
      <c r="P3529" t="s">
        <v>8316</v>
      </c>
      <c r="Q3529">
        <f t="shared" si="331"/>
        <v>117</v>
      </c>
      <c r="R3529">
        <f t="shared" si="330"/>
        <v>81.569999999999993</v>
      </c>
      <c r="S3529" s="12">
        <f t="shared" si="332"/>
        <v>42167.023206018523</v>
      </c>
      <c r="T3529" s="12">
        <f t="shared" si="333"/>
        <v>42196.165972222225</v>
      </c>
      <c r="U3529">
        <f t="shared" si="334"/>
        <v>2015</v>
      </c>
      <c r="V3529" s="18">
        <f t="shared" si="335"/>
        <v>29.142766203703705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8315</v>
      </c>
      <c r="P3530" t="s">
        <v>8316</v>
      </c>
      <c r="Q3530">
        <f t="shared" si="331"/>
        <v>101</v>
      </c>
      <c r="R3530">
        <f t="shared" si="330"/>
        <v>45.11</v>
      </c>
      <c r="S3530" s="12">
        <f t="shared" si="332"/>
        <v>42733.50136574074</v>
      </c>
      <c r="T3530" s="12">
        <f t="shared" si="333"/>
        <v>42753.50136574074</v>
      </c>
      <c r="U3530">
        <f t="shared" si="334"/>
        <v>2016</v>
      </c>
      <c r="V3530" s="18">
        <f t="shared" si="335"/>
        <v>20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8315</v>
      </c>
      <c r="P3531" t="s">
        <v>8316</v>
      </c>
      <c r="Q3531">
        <f t="shared" si="331"/>
        <v>132</v>
      </c>
      <c r="R3531">
        <f t="shared" si="330"/>
        <v>36.67</v>
      </c>
      <c r="S3531" s="12">
        <f t="shared" si="332"/>
        <v>42177.761782407411</v>
      </c>
      <c r="T3531" s="12">
        <f t="shared" si="333"/>
        <v>42198.041666666672</v>
      </c>
      <c r="U3531">
        <f t="shared" si="334"/>
        <v>2015</v>
      </c>
      <c r="V3531" s="18">
        <f t="shared" si="335"/>
        <v>20.279884259259259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8315</v>
      </c>
      <c r="P3532" t="s">
        <v>8316</v>
      </c>
      <c r="Q3532">
        <f t="shared" si="331"/>
        <v>100</v>
      </c>
      <c r="R3532">
        <f t="shared" si="330"/>
        <v>125</v>
      </c>
      <c r="S3532" s="12">
        <f t="shared" si="332"/>
        <v>42442.623344907406</v>
      </c>
      <c r="T3532" s="12">
        <f t="shared" si="333"/>
        <v>42470.833333333328</v>
      </c>
      <c r="U3532">
        <f t="shared" si="334"/>
        <v>2016</v>
      </c>
      <c r="V3532" s="18">
        <f t="shared" si="335"/>
        <v>28.209988425925925</v>
      </c>
    </row>
    <row r="3533" spans="1:22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8315</v>
      </c>
      <c r="P3533" t="s">
        <v>8316</v>
      </c>
      <c r="Q3533">
        <f t="shared" si="331"/>
        <v>128</v>
      </c>
      <c r="R3533">
        <f t="shared" si="330"/>
        <v>49.23</v>
      </c>
      <c r="S3533" s="12">
        <f t="shared" si="332"/>
        <v>42521.654328703706</v>
      </c>
      <c r="T3533" s="12">
        <f t="shared" si="333"/>
        <v>42551.654328703706</v>
      </c>
      <c r="U3533">
        <f t="shared" si="334"/>
        <v>2016</v>
      </c>
      <c r="V3533" s="18">
        <f t="shared" si="335"/>
        <v>30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8315</v>
      </c>
      <c r="P3534" t="s">
        <v>8316</v>
      </c>
      <c r="Q3534">
        <f t="shared" si="331"/>
        <v>119</v>
      </c>
      <c r="R3534">
        <f t="shared" si="330"/>
        <v>42.3</v>
      </c>
      <c r="S3534" s="12">
        <f t="shared" si="332"/>
        <v>41884.599849537037</v>
      </c>
      <c r="T3534" s="12">
        <f t="shared" si="333"/>
        <v>41900.165972222225</v>
      </c>
      <c r="U3534">
        <f t="shared" si="334"/>
        <v>2014</v>
      </c>
      <c r="V3534" s="18">
        <f t="shared" si="335"/>
        <v>15.566122685185185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8315</v>
      </c>
      <c r="P3535" t="s">
        <v>8316</v>
      </c>
      <c r="Q3535">
        <f t="shared" si="331"/>
        <v>126</v>
      </c>
      <c r="R3535">
        <f t="shared" si="330"/>
        <v>78.88</v>
      </c>
      <c r="S3535" s="12">
        <f t="shared" si="332"/>
        <v>42289.761192129634</v>
      </c>
      <c r="T3535" s="12">
        <f t="shared" si="333"/>
        <v>42319.802858796291</v>
      </c>
      <c r="U3535">
        <f t="shared" si="334"/>
        <v>2015</v>
      </c>
      <c r="V3535" s="18">
        <f t="shared" si="335"/>
        <v>30.041666666666668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8315</v>
      </c>
      <c r="P3536" t="s">
        <v>8316</v>
      </c>
      <c r="Q3536">
        <f t="shared" si="331"/>
        <v>156</v>
      </c>
      <c r="R3536">
        <f t="shared" si="330"/>
        <v>38.28</v>
      </c>
      <c r="S3536" s="12">
        <f t="shared" si="332"/>
        <v>42243.6252662037</v>
      </c>
      <c r="T3536" s="12">
        <f t="shared" si="333"/>
        <v>42278.6252662037</v>
      </c>
      <c r="U3536">
        <f t="shared" si="334"/>
        <v>2015</v>
      </c>
      <c r="V3536" s="18">
        <f t="shared" si="335"/>
        <v>35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8315</v>
      </c>
      <c r="P3537" t="s">
        <v>8316</v>
      </c>
      <c r="Q3537">
        <f t="shared" si="331"/>
        <v>103</v>
      </c>
      <c r="R3537">
        <f t="shared" si="330"/>
        <v>44.85</v>
      </c>
      <c r="S3537" s="12">
        <f t="shared" si="332"/>
        <v>42248.640162037031</v>
      </c>
      <c r="T3537" s="12">
        <f t="shared" si="333"/>
        <v>42279.75</v>
      </c>
      <c r="U3537">
        <f t="shared" si="334"/>
        <v>2015</v>
      </c>
      <c r="V3537" s="18">
        <f t="shared" si="335"/>
        <v>31.10983796296296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8315</v>
      </c>
      <c r="P3538" t="s">
        <v>8316</v>
      </c>
      <c r="Q3538">
        <f t="shared" si="331"/>
        <v>153</v>
      </c>
      <c r="R3538">
        <f t="shared" si="330"/>
        <v>13.53</v>
      </c>
      <c r="S3538" s="12">
        <f t="shared" si="332"/>
        <v>42328.727141203708</v>
      </c>
      <c r="T3538" s="12">
        <f t="shared" si="333"/>
        <v>42358.499305555553</v>
      </c>
      <c r="U3538">
        <f t="shared" si="334"/>
        <v>2015</v>
      </c>
      <c r="V3538" s="18">
        <f t="shared" si="335"/>
        <v>29.772164351851853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8315</v>
      </c>
      <c r="P3539" t="s">
        <v>8316</v>
      </c>
      <c r="Q3539">
        <f t="shared" si="331"/>
        <v>180</v>
      </c>
      <c r="R3539">
        <f t="shared" si="330"/>
        <v>43.5</v>
      </c>
      <c r="S3539" s="12">
        <f t="shared" si="332"/>
        <v>41923.354351851849</v>
      </c>
      <c r="T3539" s="12">
        <f t="shared" si="333"/>
        <v>41960.332638888889</v>
      </c>
      <c r="U3539">
        <f t="shared" si="334"/>
        <v>2014</v>
      </c>
      <c r="V3539" s="18">
        <f t="shared" si="335"/>
        <v>36.978287037037035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8315</v>
      </c>
      <c r="P3540" t="s">
        <v>8316</v>
      </c>
      <c r="Q3540">
        <f t="shared" si="331"/>
        <v>128</v>
      </c>
      <c r="R3540">
        <f t="shared" si="330"/>
        <v>30.95</v>
      </c>
      <c r="S3540" s="12">
        <f t="shared" si="332"/>
        <v>42571.420601851853</v>
      </c>
      <c r="T3540" s="12">
        <f t="shared" si="333"/>
        <v>42599.420601851853</v>
      </c>
      <c r="U3540">
        <f t="shared" si="334"/>
        <v>2016</v>
      </c>
      <c r="V3540" s="18">
        <f t="shared" si="335"/>
        <v>28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8315</v>
      </c>
      <c r="P3541" t="s">
        <v>8316</v>
      </c>
      <c r="Q3541">
        <f t="shared" si="331"/>
        <v>120</v>
      </c>
      <c r="R3541">
        <f t="shared" si="330"/>
        <v>55.23</v>
      </c>
      <c r="S3541" s="12">
        <f t="shared" si="332"/>
        <v>42600.756041666667</v>
      </c>
      <c r="T3541" s="12">
        <f t="shared" si="333"/>
        <v>42621.756041666667</v>
      </c>
      <c r="U3541">
        <f t="shared" si="334"/>
        <v>2016</v>
      </c>
      <c r="V3541" s="18">
        <f t="shared" si="335"/>
        <v>21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8315</v>
      </c>
      <c r="P3542" t="s">
        <v>8316</v>
      </c>
      <c r="Q3542">
        <f t="shared" si="331"/>
        <v>123</v>
      </c>
      <c r="R3542">
        <f t="shared" si="330"/>
        <v>46.13</v>
      </c>
      <c r="S3542" s="12">
        <f t="shared" si="332"/>
        <v>42517.003368055557</v>
      </c>
      <c r="T3542" s="12">
        <f t="shared" si="333"/>
        <v>42547.003368055557</v>
      </c>
      <c r="U3542">
        <f t="shared" si="334"/>
        <v>2016</v>
      </c>
      <c r="V3542" s="18">
        <f t="shared" si="335"/>
        <v>30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8315</v>
      </c>
      <c r="P3543" t="s">
        <v>8316</v>
      </c>
      <c r="Q3543">
        <f t="shared" si="331"/>
        <v>105</v>
      </c>
      <c r="R3543">
        <f t="shared" si="330"/>
        <v>39.380000000000003</v>
      </c>
      <c r="S3543" s="12">
        <f t="shared" si="332"/>
        <v>42222.730034722219</v>
      </c>
      <c r="T3543" s="12">
        <f t="shared" si="333"/>
        <v>42247.730034722219</v>
      </c>
      <c r="U3543">
        <f t="shared" si="334"/>
        <v>2015</v>
      </c>
      <c r="V3543" s="18">
        <f t="shared" si="335"/>
        <v>25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8315</v>
      </c>
      <c r="P3544" t="s">
        <v>8316</v>
      </c>
      <c r="Q3544">
        <f t="shared" si="331"/>
        <v>102</v>
      </c>
      <c r="R3544">
        <f t="shared" si="330"/>
        <v>66.150000000000006</v>
      </c>
      <c r="S3544" s="12">
        <f t="shared" si="332"/>
        <v>41829.599791666667</v>
      </c>
      <c r="T3544" s="12">
        <f t="shared" si="333"/>
        <v>41889.599791666667</v>
      </c>
      <c r="U3544">
        <f t="shared" si="334"/>
        <v>2014</v>
      </c>
      <c r="V3544" s="18">
        <f t="shared" si="335"/>
        <v>60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8315</v>
      </c>
      <c r="P3545" t="s">
        <v>8316</v>
      </c>
      <c r="Q3545">
        <f t="shared" si="331"/>
        <v>105</v>
      </c>
      <c r="R3545">
        <f t="shared" si="330"/>
        <v>54.14</v>
      </c>
      <c r="S3545" s="12">
        <f t="shared" si="332"/>
        <v>42150.755312499998</v>
      </c>
      <c r="T3545" s="12">
        <f t="shared" si="333"/>
        <v>42180.755312499998</v>
      </c>
      <c r="U3545">
        <f t="shared" si="334"/>
        <v>2015</v>
      </c>
      <c r="V3545" s="18">
        <f t="shared" si="335"/>
        <v>30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8315</v>
      </c>
      <c r="P3546" t="s">
        <v>8316</v>
      </c>
      <c r="Q3546">
        <f t="shared" si="331"/>
        <v>100</v>
      </c>
      <c r="R3546">
        <f t="shared" si="330"/>
        <v>104.17</v>
      </c>
      <c r="S3546" s="12">
        <f t="shared" si="332"/>
        <v>42040.831678240742</v>
      </c>
      <c r="T3546" s="12">
        <f t="shared" si="333"/>
        <v>42070.831678240742</v>
      </c>
      <c r="U3546">
        <f t="shared" si="334"/>
        <v>2015</v>
      </c>
      <c r="V3546" s="18">
        <f t="shared" si="335"/>
        <v>30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8315</v>
      </c>
      <c r="P3547" t="s">
        <v>8316</v>
      </c>
      <c r="Q3547">
        <f t="shared" si="331"/>
        <v>100</v>
      </c>
      <c r="R3547">
        <f t="shared" si="330"/>
        <v>31.38</v>
      </c>
      <c r="S3547" s="12">
        <f t="shared" si="332"/>
        <v>42075.807395833333</v>
      </c>
      <c r="T3547" s="12">
        <f t="shared" si="333"/>
        <v>42105.807395833333</v>
      </c>
      <c r="U3547">
        <f t="shared" si="334"/>
        <v>2015</v>
      </c>
      <c r="V3547" s="18">
        <f t="shared" si="335"/>
        <v>30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8315</v>
      </c>
      <c r="P3548" t="s">
        <v>8316</v>
      </c>
      <c r="Q3548">
        <f t="shared" si="331"/>
        <v>102</v>
      </c>
      <c r="R3548">
        <f t="shared" si="330"/>
        <v>59.21</v>
      </c>
      <c r="S3548" s="12">
        <f t="shared" si="332"/>
        <v>42073.660694444443</v>
      </c>
      <c r="T3548" s="12">
        <f t="shared" si="333"/>
        <v>42095.165972222225</v>
      </c>
      <c r="U3548">
        <f t="shared" si="334"/>
        <v>2015</v>
      </c>
      <c r="V3548" s="18">
        <f t="shared" si="335"/>
        <v>21.505277777777778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8315</v>
      </c>
      <c r="P3549" t="s">
        <v>8316</v>
      </c>
      <c r="Q3549">
        <f t="shared" si="331"/>
        <v>114</v>
      </c>
      <c r="R3549">
        <f t="shared" si="330"/>
        <v>119.18</v>
      </c>
      <c r="S3549" s="12">
        <f t="shared" si="332"/>
        <v>42480.078715277778</v>
      </c>
      <c r="T3549" s="12">
        <f t="shared" si="333"/>
        <v>42504.165972222225</v>
      </c>
      <c r="U3549">
        <f t="shared" si="334"/>
        <v>2016</v>
      </c>
      <c r="V3549" s="18">
        <f t="shared" si="335"/>
        <v>24.087256944444444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8315</v>
      </c>
      <c r="P3550" t="s">
        <v>8316</v>
      </c>
      <c r="Q3550">
        <f t="shared" si="331"/>
        <v>102</v>
      </c>
      <c r="R3550">
        <f t="shared" si="330"/>
        <v>164.62</v>
      </c>
      <c r="S3550" s="12">
        <f t="shared" si="332"/>
        <v>42411.942291666666</v>
      </c>
      <c r="T3550" s="12">
        <f t="shared" si="333"/>
        <v>42434.041666666672</v>
      </c>
      <c r="U3550">
        <f t="shared" si="334"/>
        <v>2016</v>
      </c>
      <c r="V3550" s="18">
        <f t="shared" si="335"/>
        <v>22.099374999999998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8315</v>
      </c>
      <c r="P3551" t="s">
        <v>8316</v>
      </c>
      <c r="Q3551">
        <f t="shared" si="331"/>
        <v>102</v>
      </c>
      <c r="R3551">
        <f t="shared" si="330"/>
        <v>24.29</v>
      </c>
      <c r="S3551" s="12">
        <f t="shared" si="332"/>
        <v>42223.394363425927</v>
      </c>
      <c r="T3551" s="12">
        <f t="shared" si="333"/>
        <v>42251.394363425927</v>
      </c>
      <c r="U3551">
        <f t="shared" si="334"/>
        <v>2015</v>
      </c>
      <c r="V3551" s="18">
        <f t="shared" si="335"/>
        <v>28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8315</v>
      </c>
      <c r="P3552" t="s">
        <v>8316</v>
      </c>
      <c r="Q3552">
        <f t="shared" si="331"/>
        <v>105</v>
      </c>
      <c r="R3552">
        <f t="shared" si="330"/>
        <v>40.94</v>
      </c>
      <c r="S3552" s="12">
        <f t="shared" si="332"/>
        <v>42462.893495370372</v>
      </c>
      <c r="T3552" s="12">
        <f t="shared" si="333"/>
        <v>42492.893495370372</v>
      </c>
      <c r="U3552">
        <f t="shared" si="334"/>
        <v>2016</v>
      </c>
      <c r="V3552" s="18">
        <f t="shared" si="335"/>
        <v>30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8315</v>
      </c>
      <c r="P3553" t="s">
        <v>8316</v>
      </c>
      <c r="Q3553">
        <f t="shared" si="331"/>
        <v>102</v>
      </c>
      <c r="R3553">
        <f t="shared" si="330"/>
        <v>61.1</v>
      </c>
      <c r="S3553" s="12">
        <f t="shared" si="332"/>
        <v>41753.515856481477</v>
      </c>
      <c r="T3553" s="12">
        <f t="shared" si="333"/>
        <v>41781.921527777777</v>
      </c>
      <c r="U3553">
        <f t="shared" si="334"/>
        <v>2014</v>
      </c>
      <c r="V3553" s="18">
        <f t="shared" si="335"/>
        <v>28.405671296296294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8315</v>
      </c>
      <c r="P3554" t="s">
        <v>8316</v>
      </c>
      <c r="Q3554">
        <f t="shared" si="331"/>
        <v>100</v>
      </c>
      <c r="R3554">
        <f t="shared" si="330"/>
        <v>38.65</v>
      </c>
      <c r="S3554" s="12">
        <f t="shared" si="332"/>
        <v>41788.587083333332</v>
      </c>
      <c r="T3554" s="12">
        <f t="shared" si="333"/>
        <v>41818.587083333332</v>
      </c>
      <c r="U3554">
        <f t="shared" si="334"/>
        <v>2014</v>
      </c>
      <c r="V3554" s="18">
        <f t="shared" si="335"/>
        <v>30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8315</v>
      </c>
      <c r="P3555" t="s">
        <v>8316</v>
      </c>
      <c r="Q3555">
        <f t="shared" si="331"/>
        <v>106</v>
      </c>
      <c r="R3555">
        <f t="shared" si="330"/>
        <v>56.2</v>
      </c>
      <c r="S3555" s="12">
        <f t="shared" si="332"/>
        <v>42196.028703703705</v>
      </c>
      <c r="T3555" s="12">
        <f t="shared" si="333"/>
        <v>42228</v>
      </c>
      <c r="U3555">
        <f t="shared" si="334"/>
        <v>2015</v>
      </c>
      <c r="V3555" s="18">
        <f t="shared" si="335"/>
        <v>31.971296296296291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8315</v>
      </c>
      <c r="P3556" t="s">
        <v>8316</v>
      </c>
      <c r="Q3556">
        <f t="shared" si="331"/>
        <v>113</v>
      </c>
      <c r="R3556">
        <f t="shared" si="330"/>
        <v>107</v>
      </c>
      <c r="S3556" s="12">
        <f t="shared" si="332"/>
        <v>42016.050451388888</v>
      </c>
      <c r="T3556" s="12">
        <f t="shared" si="333"/>
        <v>42046.708333333328</v>
      </c>
      <c r="U3556">
        <f t="shared" si="334"/>
        <v>2015</v>
      </c>
      <c r="V3556" s="18">
        <f t="shared" si="335"/>
        <v>30.657881944444444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8315</v>
      </c>
      <c r="P3557" t="s">
        <v>8316</v>
      </c>
      <c r="Q3557">
        <f t="shared" si="331"/>
        <v>100</v>
      </c>
      <c r="R3557">
        <f t="shared" si="330"/>
        <v>171.43</v>
      </c>
      <c r="S3557" s="12">
        <f t="shared" si="332"/>
        <v>42661.442060185189</v>
      </c>
      <c r="T3557" s="12">
        <f t="shared" si="333"/>
        <v>42691.483726851846</v>
      </c>
      <c r="U3557">
        <f t="shared" si="334"/>
        <v>2016</v>
      </c>
      <c r="V3557" s="18">
        <f t="shared" si="335"/>
        <v>30.041666666666668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8315</v>
      </c>
      <c r="P3558" t="s">
        <v>8316</v>
      </c>
      <c r="Q3558">
        <f t="shared" si="331"/>
        <v>100</v>
      </c>
      <c r="R3558">
        <f t="shared" si="330"/>
        <v>110.5</v>
      </c>
      <c r="S3558" s="12">
        <f t="shared" si="332"/>
        <v>41808.649583333332</v>
      </c>
      <c r="T3558" s="12">
        <f t="shared" si="333"/>
        <v>41868.649583333332</v>
      </c>
      <c r="U3558">
        <f t="shared" si="334"/>
        <v>2014</v>
      </c>
      <c r="V3558" s="18">
        <f t="shared" si="335"/>
        <v>60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8315</v>
      </c>
      <c r="P3559" t="s">
        <v>8316</v>
      </c>
      <c r="Q3559">
        <f t="shared" si="331"/>
        <v>100</v>
      </c>
      <c r="R3559">
        <f t="shared" si="330"/>
        <v>179.28</v>
      </c>
      <c r="S3559" s="12">
        <f t="shared" si="332"/>
        <v>41730.276747685188</v>
      </c>
      <c r="T3559" s="12">
        <f t="shared" si="333"/>
        <v>41764.276747685188</v>
      </c>
      <c r="U3559">
        <f t="shared" si="334"/>
        <v>2014</v>
      </c>
      <c r="V3559" s="18">
        <f t="shared" si="335"/>
        <v>34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8315</v>
      </c>
      <c r="P3560" t="s">
        <v>8316</v>
      </c>
      <c r="Q3560">
        <f t="shared" si="331"/>
        <v>144</v>
      </c>
      <c r="R3560">
        <f t="shared" si="330"/>
        <v>22.91</v>
      </c>
      <c r="S3560" s="12">
        <f t="shared" si="332"/>
        <v>42139.816840277781</v>
      </c>
      <c r="T3560" s="12">
        <f t="shared" si="333"/>
        <v>42181.875</v>
      </c>
      <c r="U3560">
        <f t="shared" si="334"/>
        <v>2015</v>
      </c>
      <c r="V3560" s="18">
        <f t="shared" si="335"/>
        <v>42.058159722222221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8315</v>
      </c>
      <c r="P3561" t="s">
        <v>8316</v>
      </c>
      <c r="Q3561">
        <f t="shared" si="331"/>
        <v>104</v>
      </c>
      <c r="R3561">
        <f t="shared" si="330"/>
        <v>43.13</v>
      </c>
      <c r="S3561" s="12">
        <f t="shared" si="332"/>
        <v>42194.096157407403</v>
      </c>
      <c r="T3561" s="12">
        <f t="shared" si="333"/>
        <v>42216.373611111107</v>
      </c>
      <c r="U3561">
        <f t="shared" si="334"/>
        <v>2015</v>
      </c>
      <c r="V3561" s="18">
        <f t="shared" si="335"/>
        <v>22.277453703703703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8315</v>
      </c>
      <c r="P3562" t="s">
        <v>8316</v>
      </c>
      <c r="Q3562">
        <f t="shared" si="331"/>
        <v>108</v>
      </c>
      <c r="R3562">
        <f t="shared" si="330"/>
        <v>46.89</v>
      </c>
      <c r="S3562" s="12">
        <f t="shared" si="332"/>
        <v>42115.889652777783</v>
      </c>
      <c r="T3562" s="12">
        <f t="shared" si="333"/>
        <v>42151.114583333328</v>
      </c>
      <c r="U3562">
        <f t="shared" si="334"/>
        <v>2015</v>
      </c>
      <c r="V3562" s="18">
        <f t="shared" si="335"/>
        <v>35.224930555555552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8315</v>
      </c>
      <c r="P3563" t="s">
        <v>8316</v>
      </c>
      <c r="Q3563">
        <f t="shared" si="331"/>
        <v>102</v>
      </c>
      <c r="R3563">
        <f t="shared" si="330"/>
        <v>47.41</v>
      </c>
      <c r="S3563" s="12">
        <f t="shared" si="332"/>
        <v>42203.680300925931</v>
      </c>
      <c r="T3563" s="12">
        <f t="shared" si="333"/>
        <v>42221.774999999994</v>
      </c>
      <c r="U3563">
        <f t="shared" si="334"/>
        <v>2015</v>
      </c>
      <c r="V3563" s="18">
        <f t="shared" si="335"/>
        <v>18.094699074074075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8315</v>
      </c>
      <c r="P3564" t="s">
        <v>8316</v>
      </c>
      <c r="Q3564">
        <f t="shared" si="331"/>
        <v>149</v>
      </c>
      <c r="R3564">
        <f t="shared" si="330"/>
        <v>15.13</v>
      </c>
      <c r="S3564" s="12">
        <f t="shared" si="332"/>
        <v>42433.761886574073</v>
      </c>
      <c r="T3564" s="12">
        <f t="shared" si="333"/>
        <v>42442.916666666672</v>
      </c>
      <c r="U3564">
        <f t="shared" si="334"/>
        <v>2016</v>
      </c>
      <c r="V3564" s="18">
        <f t="shared" si="335"/>
        <v>9.154780092592592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8315</v>
      </c>
      <c r="P3565" t="s">
        <v>8316</v>
      </c>
      <c r="Q3565">
        <f t="shared" si="331"/>
        <v>105</v>
      </c>
      <c r="R3565">
        <f t="shared" si="330"/>
        <v>21.1</v>
      </c>
      <c r="S3565" s="12">
        <f t="shared" si="332"/>
        <v>42555.671944444446</v>
      </c>
      <c r="T3565" s="12">
        <f t="shared" si="333"/>
        <v>42583.791666666672</v>
      </c>
      <c r="U3565">
        <f t="shared" si="334"/>
        <v>2016</v>
      </c>
      <c r="V3565" s="18">
        <f t="shared" si="335"/>
        <v>28.119722222222222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8315</v>
      </c>
      <c r="P3566" t="s">
        <v>8316</v>
      </c>
      <c r="Q3566">
        <f t="shared" si="331"/>
        <v>101</v>
      </c>
      <c r="R3566">
        <f t="shared" si="330"/>
        <v>59.12</v>
      </c>
      <c r="S3566" s="12">
        <f t="shared" si="332"/>
        <v>42236.623252314821</v>
      </c>
      <c r="T3566" s="12">
        <f t="shared" si="333"/>
        <v>42282.666666666672</v>
      </c>
      <c r="U3566">
        <f t="shared" si="334"/>
        <v>2015</v>
      </c>
      <c r="V3566" s="18">
        <f t="shared" si="335"/>
        <v>46.043414351851851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8315</v>
      </c>
      <c r="P3567" t="s">
        <v>8316</v>
      </c>
      <c r="Q3567">
        <f t="shared" si="331"/>
        <v>131</v>
      </c>
      <c r="R3567">
        <f t="shared" si="330"/>
        <v>97.92</v>
      </c>
      <c r="S3567" s="12">
        <f t="shared" si="332"/>
        <v>41974.743148148147</v>
      </c>
      <c r="T3567" s="12">
        <f t="shared" si="333"/>
        <v>42004.743148148147</v>
      </c>
      <c r="U3567">
        <f t="shared" si="334"/>
        <v>2014</v>
      </c>
      <c r="V3567" s="18">
        <f t="shared" si="335"/>
        <v>30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8315</v>
      </c>
      <c r="P3568" t="s">
        <v>8316</v>
      </c>
      <c r="Q3568">
        <f t="shared" si="331"/>
        <v>105</v>
      </c>
      <c r="R3568">
        <f t="shared" si="330"/>
        <v>55.13</v>
      </c>
      <c r="S3568" s="12">
        <f t="shared" si="332"/>
        <v>41997.507905092592</v>
      </c>
      <c r="T3568" s="12">
        <f t="shared" si="333"/>
        <v>42027.507905092592</v>
      </c>
      <c r="U3568">
        <f t="shared" si="334"/>
        <v>2014</v>
      </c>
      <c r="V3568" s="18">
        <f t="shared" si="335"/>
        <v>30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8315</v>
      </c>
      <c r="P3569" t="s">
        <v>8316</v>
      </c>
      <c r="Q3569">
        <f t="shared" si="331"/>
        <v>109</v>
      </c>
      <c r="R3569">
        <f t="shared" si="330"/>
        <v>26.54</v>
      </c>
      <c r="S3569" s="12">
        <f t="shared" si="332"/>
        <v>42135.810694444444</v>
      </c>
      <c r="T3569" s="12">
        <f t="shared" si="333"/>
        <v>42165.810694444444</v>
      </c>
      <c r="U3569">
        <f t="shared" si="334"/>
        <v>2015</v>
      </c>
      <c r="V3569" s="18">
        <f t="shared" si="335"/>
        <v>30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8315</v>
      </c>
      <c r="P3570" t="s">
        <v>8316</v>
      </c>
      <c r="Q3570">
        <f t="shared" si="331"/>
        <v>111</v>
      </c>
      <c r="R3570">
        <f t="shared" si="330"/>
        <v>58.42</v>
      </c>
      <c r="S3570" s="12">
        <f t="shared" si="332"/>
        <v>41869.740671296298</v>
      </c>
      <c r="T3570" s="12">
        <f t="shared" si="333"/>
        <v>41899.740671296298</v>
      </c>
      <c r="U3570">
        <f t="shared" si="334"/>
        <v>2014</v>
      </c>
      <c r="V3570" s="18">
        <f t="shared" si="335"/>
        <v>30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8315</v>
      </c>
      <c r="P3571" t="s">
        <v>8316</v>
      </c>
      <c r="Q3571">
        <f t="shared" si="331"/>
        <v>100</v>
      </c>
      <c r="R3571">
        <f t="shared" si="330"/>
        <v>122.54</v>
      </c>
      <c r="S3571" s="12">
        <f t="shared" si="332"/>
        <v>41982.688611111109</v>
      </c>
      <c r="T3571" s="12">
        <f t="shared" si="333"/>
        <v>42012.688611111109</v>
      </c>
      <c r="U3571">
        <f t="shared" si="334"/>
        <v>2014</v>
      </c>
      <c r="V3571" s="18">
        <f t="shared" si="335"/>
        <v>30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8315</v>
      </c>
      <c r="P3572" t="s">
        <v>8316</v>
      </c>
      <c r="Q3572">
        <f t="shared" si="331"/>
        <v>114</v>
      </c>
      <c r="R3572">
        <f t="shared" si="330"/>
        <v>87.96</v>
      </c>
      <c r="S3572" s="12">
        <f t="shared" si="332"/>
        <v>41976.331979166673</v>
      </c>
      <c r="T3572" s="12">
        <f t="shared" si="333"/>
        <v>42004.291666666672</v>
      </c>
      <c r="U3572">
        <f t="shared" si="334"/>
        <v>2014</v>
      </c>
      <c r="V3572" s="18">
        <f t="shared" si="335"/>
        <v>27.959687499999998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8315</v>
      </c>
      <c r="P3573" t="s">
        <v>8316</v>
      </c>
      <c r="Q3573">
        <f t="shared" si="331"/>
        <v>122</v>
      </c>
      <c r="R3573">
        <f t="shared" si="330"/>
        <v>73.239999999999995</v>
      </c>
      <c r="S3573" s="12">
        <f t="shared" si="332"/>
        <v>41912.858946759261</v>
      </c>
      <c r="T3573" s="12">
        <f t="shared" si="333"/>
        <v>41942.858946759261</v>
      </c>
      <c r="U3573">
        <f t="shared" si="334"/>
        <v>2014</v>
      </c>
      <c r="V3573" s="18">
        <f t="shared" si="335"/>
        <v>30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8315</v>
      </c>
      <c r="P3574" t="s">
        <v>8316</v>
      </c>
      <c r="Q3574">
        <f t="shared" si="331"/>
        <v>100</v>
      </c>
      <c r="R3574">
        <f t="shared" si="330"/>
        <v>55.56</v>
      </c>
      <c r="S3574" s="12">
        <f t="shared" si="332"/>
        <v>42146.570393518516</v>
      </c>
      <c r="T3574" s="12">
        <f t="shared" si="333"/>
        <v>42176.570393518516</v>
      </c>
      <c r="U3574">
        <f t="shared" si="334"/>
        <v>2015</v>
      </c>
      <c r="V3574" s="18">
        <f t="shared" si="335"/>
        <v>30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8315</v>
      </c>
      <c r="P3575" t="s">
        <v>8316</v>
      </c>
      <c r="Q3575">
        <f t="shared" si="331"/>
        <v>103</v>
      </c>
      <c r="R3575">
        <f t="shared" si="330"/>
        <v>39.54</v>
      </c>
      <c r="S3575" s="12">
        <f t="shared" si="332"/>
        <v>41921.375532407408</v>
      </c>
      <c r="T3575" s="12">
        <f t="shared" si="333"/>
        <v>41951.417199074072</v>
      </c>
      <c r="U3575">
        <f t="shared" si="334"/>
        <v>2014</v>
      </c>
      <c r="V3575" s="18">
        <f t="shared" si="335"/>
        <v>30.041666666666668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8315</v>
      </c>
      <c r="P3576" t="s">
        <v>8316</v>
      </c>
      <c r="Q3576">
        <f t="shared" si="331"/>
        <v>106</v>
      </c>
      <c r="R3576">
        <f t="shared" si="330"/>
        <v>136.78</v>
      </c>
      <c r="S3576" s="12">
        <f t="shared" si="332"/>
        <v>41926.942685185182</v>
      </c>
      <c r="T3576" s="12">
        <f t="shared" si="333"/>
        <v>41956.984351851846</v>
      </c>
      <c r="U3576">
        <f t="shared" si="334"/>
        <v>2014</v>
      </c>
      <c r="V3576" s="18">
        <f t="shared" si="335"/>
        <v>30.041666666666668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8315</v>
      </c>
      <c r="P3577" t="s">
        <v>8316</v>
      </c>
      <c r="Q3577">
        <f t="shared" si="331"/>
        <v>101</v>
      </c>
      <c r="R3577">
        <f t="shared" si="330"/>
        <v>99.34</v>
      </c>
      <c r="S3577" s="12">
        <f t="shared" si="332"/>
        <v>42561.783877314811</v>
      </c>
      <c r="T3577" s="12">
        <f t="shared" si="333"/>
        <v>42593.165972222225</v>
      </c>
      <c r="U3577">
        <f t="shared" si="334"/>
        <v>2016</v>
      </c>
      <c r="V3577" s="18">
        <f t="shared" si="335"/>
        <v>31.382094907407406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8315</v>
      </c>
      <c r="P3578" t="s">
        <v>8316</v>
      </c>
      <c r="Q3578">
        <f t="shared" si="331"/>
        <v>100</v>
      </c>
      <c r="R3578">
        <f t="shared" si="330"/>
        <v>20</v>
      </c>
      <c r="S3578" s="12">
        <f t="shared" si="332"/>
        <v>42649.54923611111</v>
      </c>
      <c r="T3578" s="12">
        <f t="shared" si="333"/>
        <v>42709.590902777782</v>
      </c>
      <c r="U3578">
        <f t="shared" si="334"/>
        <v>2016</v>
      </c>
      <c r="V3578" s="18">
        <f t="shared" si="335"/>
        <v>60.041666666666664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8315</v>
      </c>
      <c r="P3579" t="s">
        <v>8316</v>
      </c>
      <c r="Q3579">
        <f t="shared" si="331"/>
        <v>130</v>
      </c>
      <c r="R3579">
        <f t="shared" si="330"/>
        <v>28.89</v>
      </c>
      <c r="S3579" s="12">
        <f t="shared" si="332"/>
        <v>42093.786840277782</v>
      </c>
      <c r="T3579" s="12">
        <f t="shared" si="333"/>
        <v>42120.26944444445</v>
      </c>
      <c r="U3579">
        <f t="shared" si="334"/>
        <v>2015</v>
      </c>
      <c r="V3579" s="18">
        <f t="shared" si="335"/>
        <v>26.482604166666665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8315</v>
      </c>
      <c r="P3580" t="s">
        <v>8316</v>
      </c>
      <c r="Q3580">
        <f t="shared" si="331"/>
        <v>100</v>
      </c>
      <c r="R3580">
        <f t="shared" si="330"/>
        <v>40.549999999999997</v>
      </c>
      <c r="S3580" s="12">
        <f t="shared" si="332"/>
        <v>42460.733530092592</v>
      </c>
      <c r="T3580" s="12">
        <f t="shared" si="333"/>
        <v>42490.733530092592</v>
      </c>
      <c r="U3580">
        <f t="shared" si="334"/>
        <v>2016</v>
      </c>
      <c r="V3580" s="18">
        <f t="shared" si="335"/>
        <v>30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8315</v>
      </c>
      <c r="P3581" t="s">
        <v>8316</v>
      </c>
      <c r="Q3581">
        <f t="shared" si="331"/>
        <v>100</v>
      </c>
      <c r="R3581">
        <f t="shared" si="330"/>
        <v>35.71</v>
      </c>
      <c r="S3581" s="12">
        <f t="shared" si="332"/>
        <v>42430.762222222227</v>
      </c>
      <c r="T3581" s="12">
        <f t="shared" si="333"/>
        <v>42460.720555555556</v>
      </c>
      <c r="U3581">
        <f t="shared" si="334"/>
        <v>2016</v>
      </c>
      <c r="V3581" s="18">
        <f t="shared" si="335"/>
        <v>29.958333333333332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8315</v>
      </c>
      <c r="P3582" t="s">
        <v>8316</v>
      </c>
      <c r="Q3582">
        <f t="shared" si="331"/>
        <v>114</v>
      </c>
      <c r="R3582">
        <f t="shared" si="330"/>
        <v>37.96</v>
      </c>
      <c r="S3582" s="12">
        <f t="shared" si="332"/>
        <v>42026.176180555558</v>
      </c>
      <c r="T3582" s="12">
        <f t="shared" si="333"/>
        <v>42064.207638888889</v>
      </c>
      <c r="U3582">
        <f t="shared" si="334"/>
        <v>2015</v>
      </c>
      <c r="V3582" s="18">
        <f t="shared" si="335"/>
        <v>38.031458333333333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8315</v>
      </c>
      <c r="P3583" t="s">
        <v>8316</v>
      </c>
      <c r="Q3583">
        <f t="shared" si="331"/>
        <v>100</v>
      </c>
      <c r="R3583">
        <f t="shared" si="330"/>
        <v>33.33</v>
      </c>
      <c r="S3583" s="12">
        <f t="shared" si="332"/>
        <v>41836.471180555556</v>
      </c>
      <c r="T3583" s="12">
        <f t="shared" si="333"/>
        <v>41850.471180555556</v>
      </c>
      <c r="U3583">
        <f t="shared" si="334"/>
        <v>2014</v>
      </c>
      <c r="V3583" s="18">
        <f t="shared" si="335"/>
        <v>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8315</v>
      </c>
      <c r="P3584" t="s">
        <v>8316</v>
      </c>
      <c r="Q3584">
        <f t="shared" si="331"/>
        <v>287</v>
      </c>
      <c r="R3584">
        <f t="shared" si="330"/>
        <v>58.57</v>
      </c>
      <c r="S3584" s="12">
        <f t="shared" si="332"/>
        <v>42451.095856481479</v>
      </c>
      <c r="T3584" s="12">
        <f t="shared" si="333"/>
        <v>42465.095856481479</v>
      </c>
      <c r="U3584">
        <f t="shared" si="334"/>
        <v>2016</v>
      </c>
      <c r="V3584" s="18">
        <f t="shared" si="335"/>
        <v>14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8315</v>
      </c>
      <c r="P3585" t="s">
        <v>8316</v>
      </c>
      <c r="Q3585">
        <f t="shared" si="331"/>
        <v>109</v>
      </c>
      <c r="R3585">
        <f t="shared" si="330"/>
        <v>135.63</v>
      </c>
      <c r="S3585" s="12">
        <f t="shared" si="332"/>
        <v>42418.425983796296</v>
      </c>
      <c r="T3585" s="12">
        <f t="shared" si="333"/>
        <v>42478.384317129632</v>
      </c>
      <c r="U3585">
        <f t="shared" si="334"/>
        <v>2016</v>
      </c>
      <c r="V3585" s="18">
        <f t="shared" si="335"/>
        <v>59.958333333333336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8315</v>
      </c>
      <c r="P3586" t="s">
        <v>8316</v>
      </c>
      <c r="Q3586">
        <f t="shared" si="331"/>
        <v>116</v>
      </c>
      <c r="R3586">
        <f t="shared" ref="R3586:R3649" si="336">IFERROR(ROUND(E3586/L3586,2),0)</f>
        <v>30.94</v>
      </c>
      <c r="S3586" s="12">
        <f t="shared" si="332"/>
        <v>42168.316481481481</v>
      </c>
      <c r="T3586" s="12">
        <f t="shared" si="333"/>
        <v>42198.316481481481</v>
      </c>
      <c r="U3586">
        <f t="shared" si="334"/>
        <v>2015</v>
      </c>
      <c r="V3586" s="18">
        <f t="shared" si="335"/>
        <v>30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8315</v>
      </c>
      <c r="P3587" t="s">
        <v>8316</v>
      </c>
      <c r="Q3587">
        <f t="shared" ref="Q3587:Q3650" si="337">ROUND(E3587/D3587*100,0)</f>
        <v>119</v>
      </c>
      <c r="R3587">
        <f t="shared" si="336"/>
        <v>176.09</v>
      </c>
      <c r="S3587" s="12">
        <f t="shared" ref="S3587:S3650" si="338">(((J3587/60)/60)/24)+DATE(1970,1,1)</f>
        <v>41964.716319444444</v>
      </c>
      <c r="T3587" s="12">
        <f t="shared" ref="T3587:T3650" si="339">(((I3587/60)/60)/24)+DATE(1970,1,1)</f>
        <v>41994.716319444444</v>
      </c>
      <c r="U3587">
        <f t="shared" ref="U3587:U3650" si="340">YEAR(S3587)</f>
        <v>2014</v>
      </c>
      <c r="V3587" s="18">
        <f t="shared" ref="V3587:V3650" si="341">(I3587-J3587)/60/60/24</f>
        <v>30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8315</v>
      </c>
      <c r="P3588" t="s">
        <v>8316</v>
      </c>
      <c r="Q3588">
        <f t="shared" si="337"/>
        <v>109</v>
      </c>
      <c r="R3588">
        <f t="shared" si="336"/>
        <v>151.97999999999999</v>
      </c>
      <c r="S3588" s="12">
        <f t="shared" si="338"/>
        <v>42576.697569444441</v>
      </c>
      <c r="T3588" s="12">
        <f t="shared" si="339"/>
        <v>42636.697569444441</v>
      </c>
      <c r="U3588">
        <f t="shared" si="340"/>
        <v>2016</v>
      </c>
      <c r="V3588" s="18">
        <f t="shared" si="341"/>
        <v>60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8315</v>
      </c>
      <c r="P3589" t="s">
        <v>8316</v>
      </c>
      <c r="Q3589">
        <f t="shared" si="337"/>
        <v>127</v>
      </c>
      <c r="R3589">
        <f t="shared" si="336"/>
        <v>22.61</v>
      </c>
      <c r="S3589" s="12">
        <f t="shared" si="338"/>
        <v>42503.539976851855</v>
      </c>
      <c r="T3589" s="12">
        <f t="shared" si="339"/>
        <v>42548.791666666672</v>
      </c>
      <c r="U3589">
        <f t="shared" si="340"/>
        <v>2016</v>
      </c>
      <c r="V3589" s="18">
        <f t="shared" si="341"/>
        <v>45.251689814814817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8315</v>
      </c>
      <c r="P3590" t="s">
        <v>8316</v>
      </c>
      <c r="Q3590">
        <f t="shared" si="337"/>
        <v>101</v>
      </c>
      <c r="R3590">
        <f t="shared" si="336"/>
        <v>18.27</v>
      </c>
      <c r="S3590" s="12">
        <f t="shared" si="338"/>
        <v>42101.828819444447</v>
      </c>
      <c r="T3590" s="12">
        <f t="shared" si="339"/>
        <v>42123.958333333328</v>
      </c>
      <c r="U3590">
        <f t="shared" si="340"/>
        <v>2015</v>
      </c>
      <c r="V3590" s="18">
        <f t="shared" si="341"/>
        <v>22.129513888888891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8315</v>
      </c>
      <c r="P3591" t="s">
        <v>8316</v>
      </c>
      <c r="Q3591">
        <f t="shared" si="337"/>
        <v>128</v>
      </c>
      <c r="R3591">
        <f t="shared" si="336"/>
        <v>82.26</v>
      </c>
      <c r="S3591" s="12">
        <f t="shared" si="338"/>
        <v>42125.647534722222</v>
      </c>
      <c r="T3591" s="12">
        <f t="shared" si="339"/>
        <v>42150.647534722222</v>
      </c>
      <c r="U3591">
        <f t="shared" si="340"/>
        <v>2015</v>
      </c>
      <c r="V3591" s="18">
        <f t="shared" si="341"/>
        <v>25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8315</v>
      </c>
      <c r="P3592" t="s">
        <v>8316</v>
      </c>
      <c r="Q3592">
        <f t="shared" si="337"/>
        <v>100</v>
      </c>
      <c r="R3592">
        <f t="shared" si="336"/>
        <v>68.53</v>
      </c>
      <c r="S3592" s="12">
        <f t="shared" si="338"/>
        <v>41902.333726851852</v>
      </c>
      <c r="T3592" s="12">
        <f t="shared" si="339"/>
        <v>41932.333726851852</v>
      </c>
      <c r="U3592">
        <f t="shared" si="340"/>
        <v>2014</v>
      </c>
      <c r="V3592" s="18">
        <f t="shared" si="341"/>
        <v>30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8315</v>
      </c>
      <c r="P3593" t="s">
        <v>8316</v>
      </c>
      <c r="Q3593">
        <f t="shared" si="337"/>
        <v>175</v>
      </c>
      <c r="R3593">
        <f t="shared" si="336"/>
        <v>68.06</v>
      </c>
      <c r="S3593" s="12">
        <f t="shared" si="338"/>
        <v>42003.948425925926</v>
      </c>
      <c r="T3593" s="12">
        <f t="shared" si="339"/>
        <v>42028.207638888889</v>
      </c>
      <c r="U3593">
        <f t="shared" si="340"/>
        <v>2014</v>
      </c>
      <c r="V3593" s="18">
        <f t="shared" si="341"/>
        <v>24.259212962962966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8315</v>
      </c>
      <c r="P3594" t="s">
        <v>8316</v>
      </c>
      <c r="Q3594">
        <f t="shared" si="337"/>
        <v>127</v>
      </c>
      <c r="R3594">
        <f t="shared" si="336"/>
        <v>72.709999999999994</v>
      </c>
      <c r="S3594" s="12">
        <f t="shared" si="338"/>
        <v>41988.829942129625</v>
      </c>
      <c r="T3594" s="12">
        <f t="shared" si="339"/>
        <v>42046.207638888889</v>
      </c>
      <c r="U3594">
        <f t="shared" si="340"/>
        <v>2014</v>
      </c>
      <c r="V3594" s="18">
        <f t="shared" si="341"/>
        <v>57.377696759259258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8315</v>
      </c>
      <c r="P3595" t="s">
        <v>8316</v>
      </c>
      <c r="Q3595">
        <f t="shared" si="337"/>
        <v>111</v>
      </c>
      <c r="R3595">
        <f t="shared" si="336"/>
        <v>77.19</v>
      </c>
      <c r="S3595" s="12">
        <f t="shared" si="338"/>
        <v>41974.898599537039</v>
      </c>
      <c r="T3595" s="12">
        <f t="shared" si="339"/>
        <v>42009.851388888885</v>
      </c>
      <c r="U3595">
        <f t="shared" si="340"/>
        <v>2014</v>
      </c>
      <c r="V3595" s="18">
        <f t="shared" si="341"/>
        <v>34.952789351851855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8315</v>
      </c>
      <c r="P3596" t="s">
        <v>8316</v>
      </c>
      <c r="Q3596">
        <f t="shared" si="337"/>
        <v>126</v>
      </c>
      <c r="R3596">
        <f t="shared" si="336"/>
        <v>55.97</v>
      </c>
      <c r="S3596" s="12">
        <f t="shared" si="338"/>
        <v>42592.066921296297</v>
      </c>
      <c r="T3596" s="12">
        <f t="shared" si="339"/>
        <v>42617.066921296297</v>
      </c>
      <c r="U3596">
        <f t="shared" si="340"/>
        <v>2016</v>
      </c>
      <c r="V3596" s="18">
        <f t="shared" si="341"/>
        <v>25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8315</v>
      </c>
      <c r="P3597" t="s">
        <v>8316</v>
      </c>
      <c r="Q3597">
        <f t="shared" si="337"/>
        <v>119</v>
      </c>
      <c r="R3597">
        <f t="shared" si="336"/>
        <v>49.69</v>
      </c>
      <c r="S3597" s="12">
        <f t="shared" si="338"/>
        <v>42050.008368055554</v>
      </c>
      <c r="T3597" s="12">
        <f t="shared" si="339"/>
        <v>42076.290972222225</v>
      </c>
      <c r="U3597">
        <f t="shared" si="340"/>
        <v>2015</v>
      </c>
      <c r="V3597" s="18">
        <f t="shared" si="341"/>
        <v>26.282604166666662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8315</v>
      </c>
      <c r="P3598" t="s">
        <v>8316</v>
      </c>
      <c r="Q3598">
        <f t="shared" si="337"/>
        <v>108</v>
      </c>
      <c r="R3598">
        <f t="shared" si="336"/>
        <v>79</v>
      </c>
      <c r="S3598" s="12">
        <f t="shared" si="338"/>
        <v>41856.715069444443</v>
      </c>
      <c r="T3598" s="12">
        <f t="shared" si="339"/>
        <v>41877.715069444443</v>
      </c>
      <c r="U3598">
        <f t="shared" si="340"/>
        <v>2014</v>
      </c>
      <c r="V3598" s="18">
        <f t="shared" si="341"/>
        <v>21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8315</v>
      </c>
      <c r="P3599" t="s">
        <v>8316</v>
      </c>
      <c r="Q3599">
        <f t="shared" si="337"/>
        <v>103</v>
      </c>
      <c r="R3599">
        <f t="shared" si="336"/>
        <v>77.73</v>
      </c>
      <c r="S3599" s="12">
        <f t="shared" si="338"/>
        <v>42417.585532407407</v>
      </c>
      <c r="T3599" s="12">
        <f t="shared" si="339"/>
        <v>42432.249305555553</v>
      </c>
      <c r="U3599">
        <f t="shared" si="340"/>
        <v>2016</v>
      </c>
      <c r="V3599" s="18">
        <f t="shared" si="341"/>
        <v>14.663773148148147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8315</v>
      </c>
      <c r="P3600" t="s">
        <v>8316</v>
      </c>
      <c r="Q3600">
        <f t="shared" si="337"/>
        <v>110</v>
      </c>
      <c r="R3600">
        <f t="shared" si="336"/>
        <v>40.78</v>
      </c>
      <c r="S3600" s="12">
        <f t="shared" si="338"/>
        <v>41866.79886574074</v>
      </c>
      <c r="T3600" s="12">
        <f t="shared" si="339"/>
        <v>41885.207638888889</v>
      </c>
      <c r="U3600">
        <f t="shared" si="340"/>
        <v>2014</v>
      </c>
      <c r="V3600" s="18">
        <f t="shared" si="341"/>
        <v>18.40877314814815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8315</v>
      </c>
      <c r="P3601" t="s">
        <v>8316</v>
      </c>
      <c r="Q3601">
        <f t="shared" si="337"/>
        <v>202</v>
      </c>
      <c r="R3601">
        <f t="shared" si="336"/>
        <v>59.41</v>
      </c>
      <c r="S3601" s="12">
        <f t="shared" si="338"/>
        <v>42220.79487268519</v>
      </c>
      <c r="T3601" s="12">
        <f t="shared" si="339"/>
        <v>42246</v>
      </c>
      <c r="U3601">
        <f t="shared" si="340"/>
        <v>2015</v>
      </c>
      <c r="V3601" s="18">
        <f t="shared" si="341"/>
        <v>25.205127314814813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8315</v>
      </c>
      <c r="P3602" t="s">
        <v>8316</v>
      </c>
      <c r="Q3602">
        <f t="shared" si="337"/>
        <v>130</v>
      </c>
      <c r="R3602">
        <f t="shared" si="336"/>
        <v>3.25</v>
      </c>
      <c r="S3602" s="12">
        <f t="shared" si="338"/>
        <v>42628.849120370374</v>
      </c>
      <c r="T3602" s="12">
        <f t="shared" si="339"/>
        <v>42656.849120370374</v>
      </c>
      <c r="U3602">
        <f t="shared" si="340"/>
        <v>2016</v>
      </c>
      <c r="V3602" s="18">
        <f t="shared" si="341"/>
        <v>28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8315</v>
      </c>
      <c r="P3603" t="s">
        <v>8316</v>
      </c>
      <c r="Q3603">
        <f t="shared" si="337"/>
        <v>104</v>
      </c>
      <c r="R3603">
        <f t="shared" si="336"/>
        <v>39.380000000000003</v>
      </c>
      <c r="S3603" s="12">
        <f t="shared" si="338"/>
        <v>41990.99863425926</v>
      </c>
      <c r="T3603" s="12">
        <f t="shared" si="339"/>
        <v>42020.99863425926</v>
      </c>
      <c r="U3603">
        <f t="shared" si="340"/>
        <v>2014</v>
      </c>
      <c r="V3603" s="18">
        <f t="shared" si="341"/>
        <v>30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8315</v>
      </c>
      <c r="P3604" t="s">
        <v>8316</v>
      </c>
      <c r="Q3604">
        <f t="shared" si="337"/>
        <v>100</v>
      </c>
      <c r="R3604">
        <f t="shared" si="336"/>
        <v>81.67</v>
      </c>
      <c r="S3604" s="12">
        <f t="shared" si="338"/>
        <v>42447.894432870366</v>
      </c>
      <c r="T3604" s="12">
        <f t="shared" si="339"/>
        <v>42507.894432870366</v>
      </c>
      <c r="U3604">
        <f t="shared" si="340"/>
        <v>2016</v>
      </c>
      <c r="V3604" s="18">
        <f t="shared" si="341"/>
        <v>60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8315</v>
      </c>
      <c r="P3605" t="s">
        <v>8316</v>
      </c>
      <c r="Q3605">
        <f t="shared" si="337"/>
        <v>171</v>
      </c>
      <c r="R3605">
        <f t="shared" si="336"/>
        <v>44.91</v>
      </c>
      <c r="S3605" s="12">
        <f t="shared" si="338"/>
        <v>42283.864351851851</v>
      </c>
      <c r="T3605" s="12">
        <f t="shared" si="339"/>
        <v>42313.906018518523</v>
      </c>
      <c r="U3605">
        <f t="shared" si="340"/>
        <v>2015</v>
      </c>
      <c r="V3605" s="18">
        <f t="shared" si="341"/>
        <v>30.041666666666668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8315</v>
      </c>
      <c r="P3606" t="s">
        <v>8316</v>
      </c>
      <c r="Q3606">
        <f t="shared" si="337"/>
        <v>113</v>
      </c>
      <c r="R3606">
        <f t="shared" si="336"/>
        <v>49.06</v>
      </c>
      <c r="S3606" s="12">
        <f t="shared" si="338"/>
        <v>42483.015694444446</v>
      </c>
      <c r="T3606" s="12">
        <f t="shared" si="339"/>
        <v>42489.290972222225</v>
      </c>
      <c r="U3606">
        <f t="shared" si="340"/>
        <v>2016</v>
      </c>
      <c r="V3606" s="18">
        <f t="shared" si="341"/>
        <v>6.2752777777777773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8315</v>
      </c>
      <c r="P3607" t="s">
        <v>8316</v>
      </c>
      <c r="Q3607">
        <f t="shared" si="337"/>
        <v>184</v>
      </c>
      <c r="R3607">
        <f t="shared" si="336"/>
        <v>30.67</v>
      </c>
      <c r="S3607" s="12">
        <f t="shared" si="338"/>
        <v>42383.793124999997</v>
      </c>
      <c r="T3607" s="12">
        <f t="shared" si="339"/>
        <v>42413.793124999997</v>
      </c>
      <c r="U3607">
        <f t="shared" si="340"/>
        <v>2016</v>
      </c>
      <c r="V3607" s="18">
        <f t="shared" si="341"/>
        <v>30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8315</v>
      </c>
      <c r="P3608" t="s">
        <v>8316</v>
      </c>
      <c r="Q3608">
        <f t="shared" si="337"/>
        <v>130</v>
      </c>
      <c r="R3608">
        <f t="shared" si="336"/>
        <v>61.06</v>
      </c>
      <c r="S3608" s="12">
        <f t="shared" si="338"/>
        <v>42566.604826388888</v>
      </c>
      <c r="T3608" s="12">
        <f t="shared" si="339"/>
        <v>42596.604826388888</v>
      </c>
      <c r="U3608">
        <f t="shared" si="340"/>
        <v>2016</v>
      </c>
      <c r="V3608" s="18">
        <f t="shared" si="341"/>
        <v>30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8315</v>
      </c>
      <c r="P3609" t="s">
        <v>8316</v>
      </c>
      <c r="Q3609">
        <f t="shared" si="337"/>
        <v>105</v>
      </c>
      <c r="R3609">
        <f t="shared" si="336"/>
        <v>29</v>
      </c>
      <c r="S3609" s="12">
        <f t="shared" si="338"/>
        <v>42338.963912037041</v>
      </c>
      <c r="T3609" s="12">
        <f t="shared" si="339"/>
        <v>42353</v>
      </c>
      <c r="U3609">
        <f t="shared" si="340"/>
        <v>2015</v>
      </c>
      <c r="V3609" s="18">
        <f t="shared" si="341"/>
        <v>14.036087962962965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8315</v>
      </c>
      <c r="P3610" t="s">
        <v>8316</v>
      </c>
      <c r="Q3610">
        <f t="shared" si="337"/>
        <v>100</v>
      </c>
      <c r="R3610">
        <f t="shared" si="336"/>
        <v>29.63</v>
      </c>
      <c r="S3610" s="12">
        <f t="shared" si="338"/>
        <v>42506.709375000006</v>
      </c>
      <c r="T3610" s="12">
        <f t="shared" si="339"/>
        <v>42538.583333333328</v>
      </c>
      <c r="U3610">
        <f t="shared" si="340"/>
        <v>2016</v>
      </c>
      <c r="V3610" s="18">
        <f t="shared" si="341"/>
        <v>31.873958333333334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8315</v>
      </c>
      <c r="P3611" t="s">
        <v>8316</v>
      </c>
      <c r="Q3611">
        <f t="shared" si="337"/>
        <v>153</v>
      </c>
      <c r="R3611">
        <f t="shared" si="336"/>
        <v>143.1</v>
      </c>
      <c r="S3611" s="12">
        <f t="shared" si="338"/>
        <v>42429.991724537031</v>
      </c>
      <c r="T3611" s="12">
        <f t="shared" si="339"/>
        <v>42459.950057870374</v>
      </c>
      <c r="U3611">
        <f t="shared" si="340"/>
        <v>2016</v>
      </c>
      <c r="V3611" s="18">
        <f t="shared" si="341"/>
        <v>29.958333333333332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8315</v>
      </c>
      <c r="P3612" t="s">
        <v>8316</v>
      </c>
      <c r="Q3612">
        <f t="shared" si="337"/>
        <v>162</v>
      </c>
      <c r="R3612">
        <f t="shared" si="336"/>
        <v>52.35</v>
      </c>
      <c r="S3612" s="12">
        <f t="shared" si="338"/>
        <v>42203.432129629626</v>
      </c>
      <c r="T3612" s="12">
        <f t="shared" si="339"/>
        <v>42233.432129629626</v>
      </c>
      <c r="U3612">
        <f t="shared" si="340"/>
        <v>2015</v>
      </c>
      <c r="V3612" s="18">
        <f t="shared" si="341"/>
        <v>30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8315</v>
      </c>
      <c r="P3613" t="s">
        <v>8316</v>
      </c>
      <c r="Q3613">
        <f t="shared" si="337"/>
        <v>136</v>
      </c>
      <c r="R3613">
        <f t="shared" si="336"/>
        <v>66.67</v>
      </c>
      <c r="S3613" s="12">
        <f t="shared" si="338"/>
        <v>42072.370381944449</v>
      </c>
      <c r="T3613" s="12">
        <f t="shared" si="339"/>
        <v>42102.370381944449</v>
      </c>
      <c r="U3613">
        <f t="shared" si="340"/>
        <v>2015</v>
      </c>
      <c r="V3613" s="18">
        <f t="shared" si="341"/>
        <v>30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8315</v>
      </c>
      <c r="P3614" t="s">
        <v>8316</v>
      </c>
      <c r="Q3614">
        <f t="shared" si="337"/>
        <v>144</v>
      </c>
      <c r="R3614">
        <f t="shared" si="336"/>
        <v>126.67</v>
      </c>
      <c r="S3614" s="12">
        <f t="shared" si="338"/>
        <v>41789.726979166669</v>
      </c>
      <c r="T3614" s="12">
        <f t="shared" si="339"/>
        <v>41799.726979166669</v>
      </c>
      <c r="U3614">
        <f t="shared" si="340"/>
        <v>2014</v>
      </c>
      <c r="V3614" s="18">
        <f t="shared" si="341"/>
        <v>10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8315</v>
      </c>
      <c r="P3615" t="s">
        <v>8316</v>
      </c>
      <c r="Q3615">
        <f t="shared" si="337"/>
        <v>100</v>
      </c>
      <c r="R3615">
        <f t="shared" si="336"/>
        <v>62.5</v>
      </c>
      <c r="S3615" s="12">
        <f t="shared" si="338"/>
        <v>41788.58997685185</v>
      </c>
      <c r="T3615" s="12">
        <f t="shared" si="339"/>
        <v>41818.58997685185</v>
      </c>
      <c r="U3615">
        <f t="shared" si="340"/>
        <v>2014</v>
      </c>
      <c r="V3615" s="18">
        <f t="shared" si="341"/>
        <v>30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8315</v>
      </c>
      <c r="P3616" t="s">
        <v>8316</v>
      </c>
      <c r="Q3616">
        <f t="shared" si="337"/>
        <v>101</v>
      </c>
      <c r="R3616">
        <f t="shared" si="336"/>
        <v>35.49</v>
      </c>
      <c r="S3616" s="12">
        <f t="shared" si="338"/>
        <v>42144.041851851856</v>
      </c>
      <c r="T3616" s="12">
        <f t="shared" si="339"/>
        <v>42174.041851851856</v>
      </c>
      <c r="U3616">
        <f t="shared" si="340"/>
        <v>2015</v>
      </c>
      <c r="V3616" s="18">
        <f t="shared" si="341"/>
        <v>30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8315</v>
      </c>
      <c r="P3617" t="s">
        <v>8316</v>
      </c>
      <c r="Q3617">
        <f t="shared" si="337"/>
        <v>107</v>
      </c>
      <c r="R3617">
        <f t="shared" si="336"/>
        <v>37.08</v>
      </c>
      <c r="S3617" s="12">
        <f t="shared" si="338"/>
        <v>42318.593703703707</v>
      </c>
      <c r="T3617" s="12">
        <f t="shared" si="339"/>
        <v>42348.593703703707</v>
      </c>
      <c r="U3617">
        <f t="shared" si="340"/>
        <v>2015</v>
      </c>
      <c r="V3617" s="18">
        <f t="shared" si="341"/>
        <v>30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8315</v>
      </c>
      <c r="P3618" t="s">
        <v>8316</v>
      </c>
      <c r="Q3618">
        <f t="shared" si="337"/>
        <v>125</v>
      </c>
      <c r="R3618">
        <f t="shared" si="336"/>
        <v>69.33</v>
      </c>
      <c r="S3618" s="12">
        <f t="shared" si="338"/>
        <v>42052.949814814812</v>
      </c>
      <c r="T3618" s="12">
        <f t="shared" si="339"/>
        <v>42082.908148148148</v>
      </c>
      <c r="U3618">
        <f t="shared" si="340"/>
        <v>2015</v>
      </c>
      <c r="V3618" s="18">
        <f t="shared" si="341"/>
        <v>29.958333333333332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8315</v>
      </c>
      <c r="P3619" t="s">
        <v>8316</v>
      </c>
      <c r="Q3619">
        <f t="shared" si="337"/>
        <v>119</v>
      </c>
      <c r="R3619">
        <f t="shared" si="336"/>
        <v>17.25</v>
      </c>
      <c r="S3619" s="12">
        <f t="shared" si="338"/>
        <v>42779.610289351855</v>
      </c>
      <c r="T3619" s="12">
        <f t="shared" si="339"/>
        <v>42794</v>
      </c>
      <c r="U3619">
        <f t="shared" si="340"/>
        <v>2017</v>
      </c>
      <c r="V3619" s="18">
        <f t="shared" si="341"/>
        <v>14.389710648148148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8315</v>
      </c>
      <c r="P3620" t="s">
        <v>8316</v>
      </c>
      <c r="Q3620">
        <f t="shared" si="337"/>
        <v>101</v>
      </c>
      <c r="R3620">
        <f t="shared" si="336"/>
        <v>36.07</v>
      </c>
      <c r="S3620" s="12">
        <f t="shared" si="338"/>
        <v>42128.627893518518</v>
      </c>
      <c r="T3620" s="12">
        <f t="shared" si="339"/>
        <v>42158.627893518518</v>
      </c>
      <c r="U3620">
        <f t="shared" si="340"/>
        <v>2015</v>
      </c>
      <c r="V3620" s="18">
        <f t="shared" si="341"/>
        <v>30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8315</v>
      </c>
      <c r="P3621" t="s">
        <v>8316</v>
      </c>
      <c r="Q3621">
        <f t="shared" si="337"/>
        <v>113</v>
      </c>
      <c r="R3621">
        <f t="shared" si="336"/>
        <v>66.47</v>
      </c>
      <c r="S3621" s="12">
        <f t="shared" si="338"/>
        <v>42661.132245370376</v>
      </c>
      <c r="T3621" s="12">
        <f t="shared" si="339"/>
        <v>42693.916666666672</v>
      </c>
      <c r="U3621">
        <f t="shared" si="340"/>
        <v>2016</v>
      </c>
      <c r="V3621" s="18">
        <f t="shared" si="341"/>
        <v>32.784421296296294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8315</v>
      </c>
      <c r="P3622" t="s">
        <v>8316</v>
      </c>
      <c r="Q3622">
        <f t="shared" si="337"/>
        <v>105</v>
      </c>
      <c r="R3622">
        <f t="shared" si="336"/>
        <v>56.07</v>
      </c>
      <c r="S3622" s="12">
        <f t="shared" si="338"/>
        <v>42037.938206018516</v>
      </c>
      <c r="T3622" s="12">
        <f t="shared" si="339"/>
        <v>42068.166666666672</v>
      </c>
      <c r="U3622">
        <f t="shared" si="340"/>
        <v>2015</v>
      </c>
      <c r="V3622" s="18">
        <f t="shared" si="341"/>
        <v>30.228460648148147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8315</v>
      </c>
      <c r="P3623" t="s">
        <v>8316</v>
      </c>
      <c r="Q3623">
        <f t="shared" si="337"/>
        <v>110</v>
      </c>
      <c r="R3623">
        <f t="shared" si="336"/>
        <v>47.03</v>
      </c>
      <c r="S3623" s="12">
        <f t="shared" si="338"/>
        <v>42619.935694444444</v>
      </c>
      <c r="T3623" s="12">
        <f t="shared" si="339"/>
        <v>42643.875</v>
      </c>
      <c r="U3623">
        <f t="shared" si="340"/>
        <v>2016</v>
      </c>
      <c r="V3623" s="18">
        <f t="shared" si="341"/>
        <v>23.939305555555553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8315</v>
      </c>
      <c r="P3624" t="s">
        <v>8316</v>
      </c>
      <c r="Q3624">
        <f t="shared" si="337"/>
        <v>100</v>
      </c>
      <c r="R3624">
        <f t="shared" si="336"/>
        <v>47.67</v>
      </c>
      <c r="S3624" s="12">
        <f t="shared" si="338"/>
        <v>41877.221886574072</v>
      </c>
      <c r="T3624" s="12">
        <f t="shared" si="339"/>
        <v>41910.140972222223</v>
      </c>
      <c r="U3624">
        <f t="shared" si="340"/>
        <v>2014</v>
      </c>
      <c r="V3624" s="18">
        <f t="shared" si="341"/>
        <v>32.919085648148148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8315</v>
      </c>
      <c r="P3625" t="s">
        <v>8316</v>
      </c>
      <c r="Q3625">
        <f t="shared" si="337"/>
        <v>120</v>
      </c>
      <c r="R3625">
        <f t="shared" si="336"/>
        <v>88.24</v>
      </c>
      <c r="S3625" s="12">
        <f t="shared" si="338"/>
        <v>41828.736921296295</v>
      </c>
      <c r="T3625" s="12">
        <f t="shared" si="339"/>
        <v>41846.291666666664</v>
      </c>
      <c r="U3625">
        <f t="shared" si="340"/>
        <v>2014</v>
      </c>
      <c r="V3625" s="18">
        <f t="shared" si="341"/>
        <v>17.55474537037037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8315</v>
      </c>
      <c r="P3626" t="s">
        <v>8316</v>
      </c>
      <c r="Q3626">
        <f t="shared" si="337"/>
        <v>105</v>
      </c>
      <c r="R3626">
        <f t="shared" si="336"/>
        <v>80.72</v>
      </c>
      <c r="S3626" s="12">
        <f t="shared" si="338"/>
        <v>42545.774189814809</v>
      </c>
      <c r="T3626" s="12">
        <f t="shared" si="339"/>
        <v>42605.774189814809</v>
      </c>
      <c r="U3626">
        <f t="shared" si="340"/>
        <v>2016</v>
      </c>
      <c r="V3626" s="18">
        <f t="shared" si="341"/>
        <v>60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8315</v>
      </c>
      <c r="P3627" t="s">
        <v>8316</v>
      </c>
      <c r="Q3627">
        <f t="shared" si="337"/>
        <v>103</v>
      </c>
      <c r="R3627">
        <f t="shared" si="336"/>
        <v>39.49</v>
      </c>
      <c r="S3627" s="12">
        <f t="shared" si="338"/>
        <v>42157.652511574073</v>
      </c>
      <c r="T3627" s="12">
        <f t="shared" si="339"/>
        <v>42187.652511574073</v>
      </c>
      <c r="U3627">
        <f t="shared" si="340"/>
        <v>2015</v>
      </c>
      <c r="V3627" s="18">
        <f t="shared" si="341"/>
        <v>30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8315</v>
      </c>
      <c r="P3628" t="s">
        <v>8316</v>
      </c>
      <c r="Q3628">
        <f t="shared" si="337"/>
        <v>102</v>
      </c>
      <c r="R3628">
        <f t="shared" si="336"/>
        <v>84.85</v>
      </c>
      <c r="S3628" s="12">
        <f t="shared" si="338"/>
        <v>41846.667326388888</v>
      </c>
      <c r="T3628" s="12">
        <f t="shared" si="339"/>
        <v>41867.667326388888</v>
      </c>
      <c r="U3628">
        <f t="shared" si="340"/>
        <v>2014</v>
      </c>
      <c r="V3628" s="18">
        <f t="shared" si="341"/>
        <v>21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8315</v>
      </c>
      <c r="P3629" t="s">
        <v>8316</v>
      </c>
      <c r="Q3629">
        <f t="shared" si="337"/>
        <v>100</v>
      </c>
      <c r="R3629">
        <f t="shared" si="336"/>
        <v>68.97</v>
      </c>
      <c r="S3629" s="12">
        <f t="shared" si="338"/>
        <v>42460.741747685184</v>
      </c>
      <c r="T3629" s="12">
        <f t="shared" si="339"/>
        <v>42511.165972222225</v>
      </c>
      <c r="U3629">
        <f t="shared" si="340"/>
        <v>2016</v>
      </c>
      <c r="V3629" s="18">
        <f t="shared" si="341"/>
        <v>50.424224537037041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8315</v>
      </c>
      <c r="P3630" t="s">
        <v>8357</v>
      </c>
      <c r="Q3630">
        <f t="shared" si="337"/>
        <v>0</v>
      </c>
      <c r="R3630">
        <f t="shared" si="336"/>
        <v>0</v>
      </c>
      <c r="S3630" s="12">
        <f t="shared" si="338"/>
        <v>42291.833287037036</v>
      </c>
      <c r="T3630" s="12">
        <f t="shared" si="339"/>
        <v>42351.874953703707</v>
      </c>
      <c r="U3630">
        <f t="shared" si="340"/>
        <v>2015</v>
      </c>
      <c r="V3630" s="18">
        <f t="shared" si="341"/>
        <v>60.041666666666664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8315</v>
      </c>
      <c r="P3631" t="s">
        <v>8357</v>
      </c>
      <c r="Q3631">
        <f t="shared" si="337"/>
        <v>0</v>
      </c>
      <c r="R3631">
        <f t="shared" si="336"/>
        <v>1</v>
      </c>
      <c r="S3631" s="12">
        <f t="shared" si="338"/>
        <v>42437.094490740739</v>
      </c>
      <c r="T3631" s="12">
        <f t="shared" si="339"/>
        <v>42495.708333333328</v>
      </c>
      <c r="U3631">
        <f t="shared" si="340"/>
        <v>2016</v>
      </c>
      <c r="V3631" s="18">
        <f t="shared" si="341"/>
        <v>58.61384259259259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8315</v>
      </c>
      <c r="P3632" t="s">
        <v>8357</v>
      </c>
      <c r="Q3632">
        <f t="shared" si="337"/>
        <v>0</v>
      </c>
      <c r="R3632">
        <f t="shared" si="336"/>
        <v>1</v>
      </c>
      <c r="S3632" s="12">
        <f t="shared" si="338"/>
        <v>41942.84710648148</v>
      </c>
      <c r="T3632" s="12">
        <f t="shared" si="339"/>
        <v>41972.888773148152</v>
      </c>
      <c r="U3632">
        <f t="shared" si="340"/>
        <v>2014</v>
      </c>
      <c r="V3632" s="18">
        <f t="shared" si="341"/>
        <v>30.041666666666668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8315</v>
      </c>
      <c r="P3633" t="s">
        <v>8357</v>
      </c>
      <c r="Q3633">
        <f t="shared" si="337"/>
        <v>51</v>
      </c>
      <c r="R3633">
        <f t="shared" si="336"/>
        <v>147.88</v>
      </c>
      <c r="S3633" s="12">
        <f t="shared" si="338"/>
        <v>41880.753437499996</v>
      </c>
      <c r="T3633" s="12">
        <f t="shared" si="339"/>
        <v>41905.165972222225</v>
      </c>
      <c r="U3633">
        <f t="shared" si="340"/>
        <v>2014</v>
      </c>
      <c r="V3633" s="18">
        <f t="shared" si="341"/>
        <v>24.412534722222222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8315</v>
      </c>
      <c r="P3634" t="s">
        <v>8357</v>
      </c>
      <c r="Q3634">
        <f t="shared" si="337"/>
        <v>20</v>
      </c>
      <c r="R3634">
        <f t="shared" si="336"/>
        <v>100</v>
      </c>
      <c r="S3634" s="12">
        <f t="shared" si="338"/>
        <v>41946.936909722222</v>
      </c>
      <c r="T3634" s="12">
        <f t="shared" si="339"/>
        <v>41966.936909722222</v>
      </c>
      <c r="U3634">
        <f t="shared" si="340"/>
        <v>2014</v>
      </c>
      <c r="V3634" s="18">
        <f t="shared" si="341"/>
        <v>20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8315</v>
      </c>
      <c r="P3635" t="s">
        <v>8357</v>
      </c>
      <c r="Q3635">
        <f t="shared" si="337"/>
        <v>35</v>
      </c>
      <c r="R3635">
        <f t="shared" si="336"/>
        <v>56.84</v>
      </c>
      <c r="S3635" s="12">
        <f t="shared" si="338"/>
        <v>42649.623460648145</v>
      </c>
      <c r="T3635" s="12">
        <f t="shared" si="339"/>
        <v>42693.041666666672</v>
      </c>
      <c r="U3635">
        <f t="shared" si="340"/>
        <v>2016</v>
      </c>
      <c r="V3635" s="18">
        <f t="shared" si="341"/>
        <v>43.418206018518525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8315</v>
      </c>
      <c r="P3636" t="s">
        <v>8357</v>
      </c>
      <c r="Q3636">
        <f t="shared" si="337"/>
        <v>4</v>
      </c>
      <c r="R3636">
        <f t="shared" si="336"/>
        <v>176.94</v>
      </c>
      <c r="S3636" s="12">
        <f t="shared" si="338"/>
        <v>42701.166365740741</v>
      </c>
      <c r="T3636" s="12">
        <f t="shared" si="339"/>
        <v>42749.165972222225</v>
      </c>
      <c r="U3636">
        <f t="shared" si="340"/>
        <v>2016</v>
      </c>
      <c r="V3636" s="18">
        <f t="shared" si="341"/>
        <v>47.999606481481486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8315</v>
      </c>
      <c r="P3637" t="s">
        <v>8357</v>
      </c>
      <c r="Q3637">
        <f t="shared" si="337"/>
        <v>36</v>
      </c>
      <c r="R3637">
        <f t="shared" si="336"/>
        <v>127.6</v>
      </c>
      <c r="S3637" s="12">
        <f t="shared" si="338"/>
        <v>42450.88282407407</v>
      </c>
      <c r="T3637" s="12">
        <f t="shared" si="339"/>
        <v>42480.88282407407</v>
      </c>
      <c r="U3637">
        <f t="shared" si="340"/>
        <v>2016</v>
      </c>
      <c r="V3637" s="18">
        <f t="shared" si="341"/>
        <v>30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8315</v>
      </c>
      <c r="P3638" t="s">
        <v>8357</v>
      </c>
      <c r="Q3638">
        <f t="shared" si="337"/>
        <v>0</v>
      </c>
      <c r="R3638">
        <f t="shared" si="336"/>
        <v>0</v>
      </c>
      <c r="S3638" s="12">
        <f t="shared" si="338"/>
        <v>42226.694780092599</v>
      </c>
      <c r="T3638" s="12">
        <f t="shared" si="339"/>
        <v>42261.694780092599</v>
      </c>
      <c r="U3638">
        <f t="shared" si="340"/>
        <v>2015</v>
      </c>
      <c r="V3638" s="18">
        <f t="shared" si="341"/>
        <v>35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8315</v>
      </c>
      <c r="P3639" t="s">
        <v>8357</v>
      </c>
      <c r="Q3639">
        <f t="shared" si="337"/>
        <v>31</v>
      </c>
      <c r="R3639">
        <f t="shared" si="336"/>
        <v>66.14</v>
      </c>
      <c r="S3639" s="12">
        <f t="shared" si="338"/>
        <v>41975.700636574074</v>
      </c>
      <c r="T3639" s="12">
        <f t="shared" si="339"/>
        <v>42005.700636574074</v>
      </c>
      <c r="U3639">
        <f t="shared" si="340"/>
        <v>2014</v>
      </c>
      <c r="V3639" s="18">
        <f t="shared" si="341"/>
        <v>30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8315</v>
      </c>
      <c r="P3640" t="s">
        <v>8357</v>
      </c>
      <c r="Q3640">
        <f t="shared" si="337"/>
        <v>7</v>
      </c>
      <c r="R3640">
        <f t="shared" si="336"/>
        <v>108</v>
      </c>
      <c r="S3640" s="12">
        <f t="shared" si="338"/>
        <v>42053.672824074078</v>
      </c>
      <c r="T3640" s="12">
        <f t="shared" si="339"/>
        <v>42113.631157407406</v>
      </c>
      <c r="U3640">
        <f t="shared" si="340"/>
        <v>2015</v>
      </c>
      <c r="V3640" s="18">
        <f t="shared" si="341"/>
        <v>59.958333333333336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8315</v>
      </c>
      <c r="P3641" t="s">
        <v>8357</v>
      </c>
      <c r="Q3641">
        <f t="shared" si="337"/>
        <v>0</v>
      </c>
      <c r="R3641">
        <f t="shared" si="336"/>
        <v>1</v>
      </c>
      <c r="S3641" s="12">
        <f t="shared" si="338"/>
        <v>42590.677152777775</v>
      </c>
      <c r="T3641" s="12">
        <f t="shared" si="339"/>
        <v>42650.632638888885</v>
      </c>
      <c r="U3641">
        <f t="shared" si="340"/>
        <v>2016</v>
      </c>
      <c r="V3641" s="18">
        <f t="shared" si="341"/>
        <v>59.955486111111107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8315</v>
      </c>
      <c r="P3642" t="s">
        <v>8357</v>
      </c>
      <c r="Q3642">
        <f t="shared" si="337"/>
        <v>6</v>
      </c>
      <c r="R3642">
        <f t="shared" si="336"/>
        <v>18.329999999999998</v>
      </c>
      <c r="S3642" s="12">
        <f t="shared" si="338"/>
        <v>42104.781597222223</v>
      </c>
      <c r="T3642" s="12">
        <f t="shared" si="339"/>
        <v>42134.781597222223</v>
      </c>
      <c r="U3642">
        <f t="shared" si="340"/>
        <v>2015</v>
      </c>
      <c r="V3642" s="18">
        <f t="shared" si="341"/>
        <v>30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8315</v>
      </c>
      <c r="P3643" t="s">
        <v>8357</v>
      </c>
      <c r="Q3643">
        <f t="shared" si="337"/>
        <v>0</v>
      </c>
      <c r="R3643">
        <f t="shared" si="336"/>
        <v>0</v>
      </c>
      <c r="S3643" s="12">
        <f t="shared" si="338"/>
        <v>41899.627071759263</v>
      </c>
      <c r="T3643" s="12">
        <f t="shared" si="339"/>
        <v>41917.208333333336</v>
      </c>
      <c r="U3643">
        <f t="shared" si="340"/>
        <v>2014</v>
      </c>
      <c r="V3643" s="18">
        <f t="shared" si="341"/>
        <v>17.581261574074073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8315</v>
      </c>
      <c r="P3644" t="s">
        <v>8357</v>
      </c>
      <c r="Q3644">
        <f t="shared" si="337"/>
        <v>2</v>
      </c>
      <c r="R3644">
        <f t="shared" si="336"/>
        <v>7.5</v>
      </c>
      <c r="S3644" s="12">
        <f t="shared" si="338"/>
        <v>42297.816284722227</v>
      </c>
      <c r="T3644" s="12">
        <f t="shared" si="339"/>
        <v>42338.708333333328</v>
      </c>
      <c r="U3644">
        <f t="shared" si="340"/>
        <v>2015</v>
      </c>
      <c r="V3644" s="18">
        <f t="shared" si="341"/>
        <v>40.892048611111115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8315</v>
      </c>
      <c r="P3645" t="s">
        <v>8357</v>
      </c>
      <c r="Q3645">
        <f t="shared" si="337"/>
        <v>0</v>
      </c>
      <c r="R3645">
        <f t="shared" si="336"/>
        <v>0</v>
      </c>
      <c r="S3645" s="12">
        <f t="shared" si="338"/>
        <v>42285.143969907411</v>
      </c>
      <c r="T3645" s="12">
        <f t="shared" si="339"/>
        <v>42325.185636574075</v>
      </c>
      <c r="U3645">
        <f t="shared" si="340"/>
        <v>2015</v>
      </c>
      <c r="V3645" s="18">
        <f t="shared" si="341"/>
        <v>40.041666666666664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8315</v>
      </c>
      <c r="P3646" t="s">
        <v>8357</v>
      </c>
      <c r="Q3646">
        <f t="shared" si="337"/>
        <v>16</v>
      </c>
      <c r="R3646">
        <f t="shared" si="336"/>
        <v>68.42</v>
      </c>
      <c r="S3646" s="12">
        <f t="shared" si="338"/>
        <v>42409.241747685184</v>
      </c>
      <c r="T3646" s="12">
        <f t="shared" si="339"/>
        <v>42437.207638888889</v>
      </c>
      <c r="U3646">
        <f t="shared" si="340"/>
        <v>2016</v>
      </c>
      <c r="V3646" s="18">
        <f t="shared" si="341"/>
        <v>27.965891203703702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8315</v>
      </c>
      <c r="P3647" t="s">
        <v>8357</v>
      </c>
      <c r="Q3647">
        <f t="shared" si="337"/>
        <v>0</v>
      </c>
      <c r="R3647">
        <f t="shared" si="336"/>
        <v>1</v>
      </c>
      <c r="S3647" s="12">
        <f t="shared" si="338"/>
        <v>42665.970347222217</v>
      </c>
      <c r="T3647" s="12">
        <f t="shared" si="339"/>
        <v>42696.012013888889</v>
      </c>
      <c r="U3647">
        <f t="shared" si="340"/>
        <v>2016</v>
      </c>
      <c r="V3647" s="18">
        <f t="shared" si="341"/>
        <v>30.041666666666668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8315</v>
      </c>
      <c r="P3648" t="s">
        <v>8357</v>
      </c>
      <c r="Q3648">
        <f t="shared" si="337"/>
        <v>5</v>
      </c>
      <c r="R3648">
        <f t="shared" si="336"/>
        <v>60.13</v>
      </c>
      <c r="S3648" s="12">
        <f t="shared" si="338"/>
        <v>42140.421319444446</v>
      </c>
      <c r="T3648" s="12">
        <f t="shared" si="339"/>
        <v>42171.979166666672</v>
      </c>
      <c r="U3648">
        <f t="shared" si="340"/>
        <v>2015</v>
      </c>
      <c r="V3648" s="18">
        <f t="shared" si="341"/>
        <v>31.557847222222225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8315</v>
      </c>
      <c r="P3649" t="s">
        <v>8357</v>
      </c>
      <c r="Q3649">
        <f t="shared" si="337"/>
        <v>6</v>
      </c>
      <c r="R3649">
        <f t="shared" si="336"/>
        <v>15</v>
      </c>
      <c r="S3649" s="12">
        <f t="shared" si="338"/>
        <v>42598.749155092592</v>
      </c>
      <c r="T3649" s="12">
        <f t="shared" si="339"/>
        <v>42643.749155092592</v>
      </c>
      <c r="U3649">
        <f t="shared" si="340"/>
        <v>2016</v>
      </c>
      <c r="V3649" s="18">
        <f t="shared" si="341"/>
        <v>45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8315</v>
      </c>
      <c r="P3650" t="s">
        <v>8316</v>
      </c>
      <c r="Q3650">
        <f t="shared" si="337"/>
        <v>100</v>
      </c>
      <c r="R3650">
        <f t="shared" ref="R3650:R3713" si="342">IFERROR(ROUND(E3650/L3650,2),0)</f>
        <v>550.04</v>
      </c>
      <c r="S3650" s="12">
        <f t="shared" si="338"/>
        <v>41887.292187500003</v>
      </c>
      <c r="T3650" s="12">
        <f t="shared" si="339"/>
        <v>41917.292187500003</v>
      </c>
      <c r="U3650">
        <f t="shared" si="340"/>
        <v>2014</v>
      </c>
      <c r="V3650" s="18">
        <f t="shared" si="341"/>
        <v>30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8315</v>
      </c>
      <c r="P3651" t="s">
        <v>8316</v>
      </c>
      <c r="Q3651">
        <f t="shared" ref="Q3651:Q3714" si="343">ROUND(E3651/D3651*100,0)</f>
        <v>104</v>
      </c>
      <c r="R3651">
        <f t="shared" si="342"/>
        <v>97.5</v>
      </c>
      <c r="S3651" s="12">
        <f t="shared" ref="S3651:S3714" si="344">(((J3651/60)/60)/24)+DATE(1970,1,1)</f>
        <v>41780.712893518517</v>
      </c>
      <c r="T3651" s="12">
        <f t="shared" ref="T3651:T3714" si="345">(((I3651/60)/60)/24)+DATE(1970,1,1)</f>
        <v>41806.712893518517</v>
      </c>
      <c r="U3651">
        <f t="shared" ref="U3651:U3714" si="346">YEAR(S3651)</f>
        <v>2014</v>
      </c>
      <c r="V3651" s="18">
        <f t="shared" ref="V3651:V3714" si="347">(I3651-J3651)/60/60/24</f>
        <v>26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8315</v>
      </c>
      <c r="P3652" t="s">
        <v>8316</v>
      </c>
      <c r="Q3652">
        <f t="shared" si="343"/>
        <v>100</v>
      </c>
      <c r="R3652">
        <f t="shared" si="342"/>
        <v>29.41</v>
      </c>
      <c r="S3652" s="12">
        <f t="shared" si="344"/>
        <v>42381.478981481487</v>
      </c>
      <c r="T3652" s="12">
        <f t="shared" si="345"/>
        <v>42402.478981481487</v>
      </c>
      <c r="U3652">
        <f t="shared" si="346"/>
        <v>2016</v>
      </c>
      <c r="V3652" s="18">
        <f t="shared" si="347"/>
        <v>21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8315</v>
      </c>
      <c r="P3653" t="s">
        <v>8316</v>
      </c>
      <c r="Q3653">
        <f t="shared" si="343"/>
        <v>104</v>
      </c>
      <c r="R3653">
        <f t="shared" si="342"/>
        <v>57.78</v>
      </c>
      <c r="S3653" s="12">
        <f t="shared" si="344"/>
        <v>41828.646319444444</v>
      </c>
      <c r="T3653" s="12">
        <f t="shared" si="345"/>
        <v>41861.665972222225</v>
      </c>
      <c r="U3653">
        <f t="shared" si="346"/>
        <v>2014</v>
      </c>
      <c r="V3653" s="18">
        <f t="shared" si="347"/>
        <v>33.019652777777779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8315</v>
      </c>
      <c r="P3654" t="s">
        <v>8316</v>
      </c>
      <c r="Q3654">
        <f t="shared" si="343"/>
        <v>251</v>
      </c>
      <c r="R3654">
        <f t="shared" si="342"/>
        <v>44.24</v>
      </c>
      <c r="S3654" s="12">
        <f t="shared" si="344"/>
        <v>42596.644699074073</v>
      </c>
      <c r="T3654" s="12">
        <f t="shared" si="345"/>
        <v>42607.165972222225</v>
      </c>
      <c r="U3654">
        <f t="shared" si="346"/>
        <v>2016</v>
      </c>
      <c r="V3654" s="18">
        <f t="shared" si="347"/>
        <v>10.521273148148149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8315</v>
      </c>
      <c r="P3655" t="s">
        <v>8316</v>
      </c>
      <c r="Q3655">
        <f t="shared" si="343"/>
        <v>101</v>
      </c>
      <c r="R3655">
        <f t="shared" si="342"/>
        <v>60.91</v>
      </c>
      <c r="S3655" s="12">
        <f t="shared" si="344"/>
        <v>42191.363506944443</v>
      </c>
      <c r="T3655" s="12">
        <f t="shared" si="345"/>
        <v>42221.363506944443</v>
      </c>
      <c r="U3655">
        <f t="shared" si="346"/>
        <v>2015</v>
      </c>
      <c r="V3655" s="18">
        <f t="shared" si="347"/>
        <v>30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8315</v>
      </c>
      <c r="P3656" t="s">
        <v>8316</v>
      </c>
      <c r="Q3656">
        <f t="shared" si="343"/>
        <v>174</v>
      </c>
      <c r="R3656">
        <f t="shared" si="342"/>
        <v>68.84</v>
      </c>
      <c r="S3656" s="12">
        <f t="shared" si="344"/>
        <v>42440.416504629626</v>
      </c>
      <c r="T3656" s="12">
        <f t="shared" si="345"/>
        <v>42463.708333333328</v>
      </c>
      <c r="U3656">
        <f t="shared" si="346"/>
        <v>2016</v>
      </c>
      <c r="V3656" s="18">
        <f t="shared" si="347"/>
        <v>23.2918287037037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8315</v>
      </c>
      <c r="P3657" t="s">
        <v>8316</v>
      </c>
      <c r="Q3657">
        <f t="shared" si="343"/>
        <v>116</v>
      </c>
      <c r="R3657">
        <f t="shared" si="342"/>
        <v>73.58</v>
      </c>
      <c r="S3657" s="12">
        <f t="shared" si="344"/>
        <v>42173.803217592591</v>
      </c>
      <c r="T3657" s="12">
        <f t="shared" si="345"/>
        <v>42203.290972222225</v>
      </c>
      <c r="U3657">
        <f t="shared" si="346"/>
        <v>2015</v>
      </c>
      <c r="V3657" s="18">
        <f t="shared" si="347"/>
        <v>29.487754629629631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8315</v>
      </c>
      <c r="P3658" t="s">
        <v>8316</v>
      </c>
      <c r="Q3658">
        <f t="shared" si="343"/>
        <v>106</v>
      </c>
      <c r="R3658">
        <f t="shared" si="342"/>
        <v>115.02</v>
      </c>
      <c r="S3658" s="12">
        <f t="shared" si="344"/>
        <v>42737.910138888896</v>
      </c>
      <c r="T3658" s="12">
        <f t="shared" si="345"/>
        <v>42767.957638888889</v>
      </c>
      <c r="U3658">
        <f t="shared" si="346"/>
        <v>2017</v>
      </c>
      <c r="V3658" s="18">
        <f t="shared" si="347"/>
        <v>30.047499999999999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8315</v>
      </c>
      <c r="P3659" t="s">
        <v>8316</v>
      </c>
      <c r="Q3659">
        <f t="shared" si="343"/>
        <v>111</v>
      </c>
      <c r="R3659">
        <f t="shared" si="342"/>
        <v>110.75</v>
      </c>
      <c r="S3659" s="12">
        <f t="shared" si="344"/>
        <v>42499.629849537043</v>
      </c>
      <c r="T3659" s="12">
        <f t="shared" si="345"/>
        <v>42522.904166666667</v>
      </c>
      <c r="U3659">
        <f t="shared" si="346"/>
        <v>2016</v>
      </c>
      <c r="V3659" s="18">
        <f t="shared" si="347"/>
        <v>23.274317129629633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8315</v>
      </c>
      <c r="P3660" t="s">
        <v>8316</v>
      </c>
      <c r="Q3660">
        <f t="shared" si="343"/>
        <v>101</v>
      </c>
      <c r="R3660">
        <f t="shared" si="342"/>
        <v>75.5</v>
      </c>
      <c r="S3660" s="12">
        <f t="shared" si="344"/>
        <v>41775.858564814815</v>
      </c>
      <c r="T3660" s="12">
        <f t="shared" si="345"/>
        <v>41822.165972222225</v>
      </c>
      <c r="U3660">
        <f t="shared" si="346"/>
        <v>2014</v>
      </c>
      <c r="V3660" s="18">
        <f t="shared" si="347"/>
        <v>46.307407407407418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8315</v>
      </c>
      <c r="P3661" t="s">
        <v>8316</v>
      </c>
      <c r="Q3661">
        <f t="shared" si="343"/>
        <v>102</v>
      </c>
      <c r="R3661">
        <f t="shared" si="342"/>
        <v>235.46</v>
      </c>
      <c r="S3661" s="12">
        <f t="shared" si="344"/>
        <v>42055.277199074073</v>
      </c>
      <c r="T3661" s="12">
        <f t="shared" si="345"/>
        <v>42082.610416666663</v>
      </c>
      <c r="U3661">
        <f t="shared" si="346"/>
        <v>2015</v>
      </c>
      <c r="V3661" s="18">
        <f t="shared" si="347"/>
        <v>27.333217592592593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8315</v>
      </c>
      <c r="P3662" t="s">
        <v>8316</v>
      </c>
      <c r="Q3662">
        <f t="shared" si="343"/>
        <v>100</v>
      </c>
      <c r="R3662">
        <f t="shared" si="342"/>
        <v>11.36</v>
      </c>
      <c r="S3662" s="12">
        <f t="shared" si="344"/>
        <v>41971.881076388891</v>
      </c>
      <c r="T3662" s="12">
        <f t="shared" si="345"/>
        <v>41996.881076388891</v>
      </c>
      <c r="U3662">
        <f t="shared" si="346"/>
        <v>2014</v>
      </c>
      <c r="V3662" s="18">
        <f t="shared" si="347"/>
        <v>25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8315</v>
      </c>
      <c r="P3663" t="s">
        <v>8316</v>
      </c>
      <c r="Q3663">
        <f t="shared" si="343"/>
        <v>111</v>
      </c>
      <c r="R3663">
        <f t="shared" si="342"/>
        <v>92.5</v>
      </c>
      <c r="S3663" s="12">
        <f t="shared" si="344"/>
        <v>42447.896666666667</v>
      </c>
      <c r="T3663" s="12">
        <f t="shared" si="345"/>
        <v>42470.166666666672</v>
      </c>
      <c r="U3663">
        <f t="shared" si="346"/>
        <v>2016</v>
      </c>
      <c r="V3663" s="18">
        <f t="shared" si="347"/>
        <v>22.27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8315</v>
      </c>
      <c r="P3664" t="s">
        <v>8316</v>
      </c>
      <c r="Q3664">
        <f t="shared" si="343"/>
        <v>101</v>
      </c>
      <c r="R3664">
        <f t="shared" si="342"/>
        <v>202.85</v>
      </c>
      <c r="S3664" s="12">
        <f t="shared" si="344"/>
        <v>42064.220069444447</v>
      </c>
      <c r="T3664" s="12">
        <f t="shared" si="345"/>
        <v>42094.178402777776</v>
      </c>
      <c r="U3664">
        <f t="shared" si="346"/>
        <v>2015</v>
      </c>
      <c r="V3664" s="18">
        <f t="shared" si="347"/>
        <v>29.958333333333332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8315</v>
      </c>
      <c r="P3665" t="s">
        <v>8316</v>
      </c>
      <c r="Q3665">
        <f t="shared" si="343"/>
        <v>104</v>
      </c>
      <c r="R3665">
        <f t="shared" si="342"/>
        <v>26</v>
      </c>
      <c r="S3665" s="12">
        <f t="shared" si="344"/>
        <v>42665.451736111107</v>
      </c>
      <c r="T3665" s="12">
        <f t="shared" si="345"/>
        <v>42725.493402777778</v>
      </c>
      <c r="U3665">
        <f t="shared" si="346"/>
        <v>2016</v>
      </c>
      <c r="V3665" s="18">
        <f t="shared" si="347"/>
        <v>60.041666666666664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8315</v>
      </c>
      <c r="P3666" t="s">
        <v>8316</v>
      </c>
      <c r="Q3666">
        <f t="shared" si="343"/>
        <v>109</v>
      </c>
      <c r="R3666">
        <f t="shared" si="342"/>
        <v>46.05</v>
      </c>
      <c r="S3666" s="12">
        <f t="shared" si="344"/>
        <v>42523.248715277776</v>
      </c>
      <c r="T3666" s="12">
        <f t="shared" si="345"/>
        <v>42537.248715277776</v>
      </c>
      <c r="U3666">
        <f t="shared" si="346"/>
        <v>2016</v>
      </c>
      <c r="V3666" s="18">
        <f t="shared" si="347"/>
        <v>14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8315</v>
      </c>
      <c r="P3667" t="s">
        <v>8316</v>
      </c>
      <c r="Q3667">
        <f t="shared" si="343"/>
        <v>115</v>
      </c>
      <c r="R3667">
        <f t="shared" si="342"/>
        <v>51</v>
      </c>
      <c r="S3667" s="12">
        <f t="shared" si="344"/>
        <v>42294.808124999996</v>
      </c>
      <c r="T3667" s="12">
        <f t="shared" si="345"/>
        <v>42305.829166666663</v>
      </c>
      <c r="U3667">
        <f t="shared" si="346"/>
        <v>2015</v>
      </c>
      <c r="V3667" s="18">
        <f t="shared" si="347"/>
        <v>11.021041666666667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8315</v>
      </c>
      <c r="P3668" t="s">
        <v>8316</v>
      </c>
      <c r="Q3668">
        <f t="shared" si="343"/>
        <v>100</v>
      </c>
      <c r="R3668">
        <f t="shared" si="342"/>
        <v>31.58</v>
      </c>
      <c r="S3668" s="12">
        <f t="shared" si="344"/>
        <v>41822.90488425926</v>
      </c>
      <c r="T3668" s="12">
        <f t="shared" si="345"/>
        <v>41844.291666666664</v>
      </c>
      <c r="U3668">
        <f t="shared" si="346"/>
        <v>2014</v>
      </c>
      <c r="V3668" s="18">
        <f t="shared" si="347"/>
        <v>21.386782407407409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8315</v>
      </c>
      <c r="P3669" t="s">
        <v>8316</v>
      </c>
      <c r="Q3669">
        <f t="shared" si="343"/>
        <v>103</v>
      </c>
      <c r="R3669">
        <f t="shared" si="342"/>
        <v>53.36</v>
      </c>
      <c r="S3669" s="12">
        <f t="shared" si="344"/>
        <v>42173.970127314817</v>
      </c>
      <c r="T3669" s="12">
        <f t="shared" si="345"/>
        <v>42203.970127314817</v>
      </c>
      <c r="U3669">
        <f t="shared" si="346"/>
        <v>2015</v>
      </c>
      <c r="V3669" s="18">
        <f t="shared" si="347"/>
        <v>30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8315</v>
      </c>
      <c r="P3670" t="s">
        <v>8316</v>
      </c>
      <c r="Q3670">
        <f t="shared" si="343"/>
        <v>104</v>
      </c>
      <c r="R3670">
        <f t="shared" si="342"/>
        <v>36.96</v>
      </c>
      <c r="S3670" s="12">
        <f t="shared" si="344"/>
        <v>42185.556157407409</v>
      </c>
      <c r="T3670" s="12">
        <f t="shared" si="345"/>
        <v>42208.772916666669</v>
      </c>
      <c r="U3670">
        <f t="shared" si="346"/>
        <v>2015</v>
      </c>
      <c r="V3670" s="18">
        <f t="shared" si="347"/>
        <v>23.216759259259259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8315</v>
      </c>
      <c r="P3671" t="s">
        <v>8316</v>
      </c>
      <c r="Q3671">
        <f t="shared" si="343"/>
        <v>138</v>
      </c>
      <c r="R3671">
        <f t="shared" si="342"/>
        <v>81.290000000000006</v>
      </c>
      <c r="S3671" s="12">
        <f t="shared" si="344"/>
        <v>42136.675196759257</v>
      </c>
      <c r="T3671" s="12">
        <f t="shared" si="345"/>
        <v>42166.675196759257</v>
      </c>
      <c r="U3671">
        <f t="shared" si="346"/>
        <v>2015</v>
      </c>
      <c r="V3671" s="18">
        <f t="shared" si="347"/>
        <v>30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8315</v>
      </c>
      <c r="P3672" t="s">
        <v>8316</v>
      </c>
      <c r="Q3672">
        <f t="shared" si="343"/>
        <v>110</v>
      </c>
      <c r="R3672">
        <f t="shared" si="342"/>
        <v>20.079999999999998</v>
      </c>
      <c r="S3672" s="12">
        <f t="shared" si="344"/>
        <v>42142.514016203699</v>
      </c>
      <c r="T3672" s="12">
        <f t="shared" si="345"/>
        <v>42155.958333333328</v>
      </c>
      <c r="U3672">
        <f t="shared" si="346"/>
        <v>2015</v>
      </c>
      <c r="V3672" s="18">
        <f t="shared" si="347"/>
        <v>13.44431712962963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8315</v>
      </c>
      <c r="P3673" t="s">
        <v>8316</v>
      </c>
      <c r="Q3673">
        <f t="shared" si="343"/>
        <v>101</v>
      </c>
      <c r="R3673">
        <f t="shared" si="342"/>
        <v>88.25</v>
      </c>
      <c r="S3673" s="12">
        <f t="shared" si="344"/>
        <v>41820.62809027778</v>
      </c>
      <c r="T3673" s="12">
        <f t="shared" si="345"/>
        <v>41841.165972222225</v>
      </c>
      <c r="U3673">
        <f t="shared" si="346"/>
        <v>2014</v>
      </c>
      <c r="V3673" s="18">
        <f t="shared" si="347"/>
        <v>20.537881944444443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8315</v>
      </c>
      <c r="P3674" t="s">
        <v>8316</v>
      </c>
      <c r="Q3674">
        <f t="shared" si="343"/>
        <v>102</v>
      </c>
      <c r="R3674">
        <f t="shared" si="342"/>
        <v>53.44</v>
      </c>
      <c r="S3674" s="12">
        <f t="shared" si="344"/>
        <v>41878.946574074071</v>
      </c>
      <c r="T3674" s="12">
        <f t="shared" si="345"/>
        <v>41908.946574074071</v>
      </c>
      <c r="U3674">
        <f t="shared" si="346"/>
        <v>2014</v>
      </c>
      <c r="V3674" s="18">
        <f t="shared" si="347"/>
        <v>30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8315</v>
      </c>
      <c r="P3675" t="s">
        <v>8316</v>
      </c>
      <c r="Q3675">
        <f t="shared" si="343"/>
        <v>114</v>
      </c>
      <c r="R3675">
        <f t="shared" si="342"/>
        <v>39.869999999999997</v>
      </c>
      <c r="S3675" s="12">
        <f t="shared" si="344"/>
        <v>41914.295104166667</v>
      </c>
      <c r="T3675" s="12">
        <f t="shared" si="345"/>
        <v>41948.536111111112</v>
      </c>
      <c r="U3675">
        <f t="shared" si="346"/>
        <v>2014</v>
      </c>
      <c r="V3675" s="18">
        <f t="shared" si="347"/>
        <v>34.241006944444443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8315</v>
      </c>
      <c r="P3676" t="s">
        <v>8316</v>
      </c>
      <c r="Q3676">
        <f t="shared" si="343"/>
        <v>100</v>
      </c>
      <c r="R3676">
        <f t="shared" si="342"/>
        <v>145.16</v>
      </c>
      <c r="S3676" s="12">
        <f t="shared" si="344"/>
        <v>42556.873020833329</v>
      </c>
      <c r="T3676" s="12">
        <f t="shared" si="345"/>
        <v>42616.873020833329</v>
      </c>
      <c r="U3676">
        <f t="shared" si="346"/>
        <v>2016</v>
      </c>
      <c r="V3676" s="18">
        <f t="shared" si="347"/>
        <v>60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8315</v>
      </c>
      <c r="P3677" t="s">
        <v>8316</v>
      </c>
      <c r="Q3677">
        <f t="shared" si="343"/>
        <v>140</v>
      </c>
      <c r="R3677">
        <f t="shared" si="342"/>
        <v>23.33</v>
      </c>
      <c r="S3677" s="12">
        <f t="shared" si="344"/>
        <v>42493.597013888888</v>
      </c>
      <c r="T3677" s="12">
        <f t="shared" si="345"/>
        <v>42505.958333333328</v>
      </c>
      <c r="U3677">
        <f t="shared" si="346"/>
        <v>2016</v>
      </c>
      <c r="V3677" s="18">
        <f t="shared" si="347"/>
        <v>12.361319444444446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8315</v>
      </c>
      <c r="P3678" t="s">
        <v>8316</v>
      </c>
      <c r="Q3678">
        <f t="shared" si="343"/>
        <v>129</v>
      </c>
      <c r="R3678">
        <f t="shared" si="342"/>
        <v>64.38</v>
      </c>
      <c r="S3678" s="12">
        <f t="shared" si="344"/>
        <v>41876.815787037034</v>
      </c>
      <c r="T3678" s="12">
        <f t="shared" si="345"/>
        <v>41894.815787037034</v>
      </c>
      <c r="U3678">
        <f t="shared" si="346"/>
        <v>2014</v>
      </c>
      <c r="V3678" s="18">
        <f t="shared" si="347"/>
        <v>18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8315</v>
      </c>
      <c r="P3679" t="s">
        <v>8316</v>
      </c>
      <c r="Q3679">
        <f t="shared" si="343"/>
        <v>103</v>
      </c>
      <c r="R3679">
        <f t="shared" si="342"/>
        <v>62.05</v>
      </c>
      <c r="S3679" s="12">
        <f t="shared" si="344"/>
        <v>41802.574282407404</v>
      </c>
      <c r="T3679" s="12">
        <f t="shared" si="345"/>
        <v>41823.165972222225</v>
      </c>
      <c r="U3679">
        <f t="shared" si="346"/>
        <v>2014</v>
      </c>
      <c r="V3679" s="18">
        <f t="shared" si="347"/>
        <v>20.591689814814814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8315</v>
      </c>
      <c r="P3680" t="s">
        <v>8316</v>
      </c>
      <c r="Q3680">
        <f t="shared" si="343"/>
        <v>103</v>
      </c>
      <c r="R3680">
        <f t="shared" si="342"/>
        <v>66.13</v>
      </c>
      <c r="S3680" s="12">
        <f t="shared" si="344"/>
        <v>42120.531226851846</v>
      </c>
      <c r="T3680" s="12">
        <f t="shared" si="345"/>
        <v>42155.531226851846</v>
      </c>
      <c r="U3680">
        <f t="shared" si="346"/>
        <v>2015</v>
      </c>
      <c r="V3680" s="18">
        <f t="shared" si="347"/>
        <v>35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8315</v>
      </c>
      <c r="P3681" t="s">
        <v>8316</v>
      </c>
      <c r="Q3681">
        <f t="shared" si="343"/>
        <v>110</v>
      </c>
      <c r="R3681">
        <f t="shared" si="342"/>
        <v>73.400000000000006</v>
      </c>
      <c r="S3681" s="12">
        <f t="shared" si="344"/>
        <v>41786.761354166665</v>
      </c>
      <c r="T3681" s="12">
        <f t="shared" si="345"/>
        <v>41821.207638888889</v>
      </c>
      <c r="U3681">
        <f t="shared" si="346"/>
        <v>2014</v>
      </c>
      <c r="V3681" s="18">
        <f t="shared" si="347"/>
        <v>34.446284722222224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8315</v>
      </c>
      <c r="P3682" t="s">
        <v>8316</v>
      </c>
      <c r="Q3682">
        <f t="shared" si="343"/>
        <v>113</v>
      </c>
      <c r="R3682">
        <f t="shared" si="342"/>
        <v>99.5</v>
      </c>
      <c r="S3682" s="12">
        <f t="shared" si="344"/>
        <v>42627.454097222217</v>
      </c>
      <c r="T3682" s="12">
        <f t="shared" si="345"/>
        <v>42648.454097222217</v>
      </c>
      <c r="U3682">
        <f t="shared" si="346"/>
        <v>2016</v>
      </c>
      <c r="V3682" s="18">
        <f t="shared" si="347"/>
        <v>21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8315</v>
      </c>
      <c r="P3683" t="s">
        <v>8316</v>
      </c>
      <c r="Q3683">
        <f t="shared" si="343"/>
        <v>112</v>
      </c>
      <c r="R3683">
        <f t="shared" si="342"/>
        <v>62.17</v>
      </c>
      <c r="S3683" s="12">
        <f t="shared" si="344"/>
        <v>42374.651504629626</v>
      </c>
      <c r="T3683" s="12">
        <f t="shared" si="345"/>
        <v>42384.651504629626</v>
      </c>
      <c r="U3683">
        <f t="shared" si="346"/>
        <v>2016</v>
      </c>
      <c r="V3683" s="18">
        <f t="shared" si="347"/>
        <v>10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8315</v>
      </c>
      <c r="P3684" t="s">
        <v>8316</v>
      </c>
      <c r="Q3684">
        <f t="shared" si="343"/>
        <v>139</v>
      </c>
      <c r="R3684">
        <f t="shared" si="342"/>
        <v>62.33</v>
      </c>
      <c r="S3684" s="12">
        <f t="shared" si="344"/>
        <v>41772.685393518521</v>
      </c>
      <c r="T3684" s="12">
        <f t="shared" si="345"/>
        <v>41806.290972222225</v>
      </c>
      <c r="U3684">
        <f t="shared" si="346"/>
        <v>2014</v>
      </c>
      <c r="V3684" s="18">
        <f t="shared" si="347"/>
        <v>33.605578703703706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8315</v>
      </c>
      <c r="P3685" t="s">
        <v>8316</v>
      </c>
      <c r="Q3685">
        <f t="shared" si="343"/>
        <v>111</v>
      </c>
      <c r="R3685">
        <f t="shared" si="342"/>
        <v>58.79</v>
      </c>
      <c r="S3685" s="12">
        <f t="shared" si="344"/>
        <v>42633.116851851853</v>
      </c>
      <c r="T3685" s="12">
        <f t="shared" si="345"/>
        <v>42663.116851851853</v>
      </c>
      <c r="U3685">
        <f t="shared" si="346"/>
        <v>2016</v>
      </c>
      <c r="V3685" s="18">
        <f t="shared" si="347"/>
        <v>30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8315</v>
      </c>
      <c r="P3686" t="s">
        <v>8316</v>
      </c>
      <c r="Q3686">
        <f t="shared" si="343"/>
        <v>139</v>
      </c>
      <c r="R3686">
        <f t="shared" si="342"/>
        <v>45.35</v>
      </c>
      <c r="S3686" s="12">
        <f t="shared" si="344"/>
        <v>42219.180393518516</v>
      </c>
      <c r="T3686" s="12">
        <f t="shared" si="345"/>
        <v>42249.180393518516</v>
      </c>
      <c r="U3686">
        <f t="shared" si="346"/>
        <v>2015</v>
      </c>
      <c r="V3686" s="18">
        <f t="shared" si="347"/>
        <v>30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8315</v>
      </c>
      <c r="P3687" t="s">
        <v>8316</v>
      </c>
      <c r="Q3687">
        <f t="shared" si="343"/>
        <v>106</v>
      </c>
      <c r="R3687">
        <f t="shared" si="342"/>
        <v>41.94</v>
      </c>
      <c r="S3687" s="12">
        <f t="shared" si="344"/>
        <v>41753.593275462961</v>
      </c>
      <c r="T3687" s="12">
        <f t="shared" si="345"/>
        <v>41778.875</v>
      </c>
      <c r="U3687">
        <f t="shared" si="346"/>
        <v>2014</v>
      </c>
      <c r="V3687" s="18">
        <f t="shared" si="347"/>
        <v>25.281724537037036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8315</v>
      </c>
      <c r="P3688" t="s">
        <v>8316</v>
      </c>
      <c r="Q3688">
        <f t="shared" si="343"/>
        <v>101</v>
      </c>
      <c r="R3688">
        <f t="shared" si="342"/>
        <v>59.17</v>
      </c>
      <c r="S3688" s="12">
        <f t="shared" si="344"/>
        <v>42230.662731481483</v>
      </c>
      <c r="T3688" s="12">
        <f t="shared" si="345"/>
        <v>42245.165972222225</v>
      </c>
      <c r="U3688">
        <f t="shared" si="346"/>
        <v>2015</v>
      </c>
      <c r="V3688" s="18">
        <f t="shared" si="347"/>
        <v>14.503240740740742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8315</v>
      </c>
      <c r="P3689" t="s">
        <v>8316</v>
      </c>
      <c r="Q3689">
        <f t="shared" si="343"/>
        <v>100</v>
      </c>
      <c r="R3689">
        <f t="shared" si="342"/>
        <v>200.49</v>
      </c>
      <c r="S3689" s="12">
        <f t="shared" si="344"/>
        <v>41787.218229166669</v>
      </c>
      <c r="T3689" s="12">
        <f t="shared" si="345"/>
        <v>41817.218229166669</v>
      </c>
      <c r="U3689">
        <f t="shared" si="346"/>
        <v>2014</v>
      </c>
      <c r="V3689" s="18">
        <f t="shared" si="347"/>
        <v>30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8315</v>
      </c>
      <c r="P3690" t="s">
        <v>8316</v>
      </c>
      <c r="Q3690">
        <f t="shared" si="343"/>
        <v>109</v>
      </c>
      <c r="R3690">
        <f t="shared" si="342"/>
        <v>83.97</v>
      </c>
      <c r="S3690" s="12">
        <f t="shared" si="344"/>
        <v>41829.787083333329</v>
      </c>
      <c r="T3690" s="12">
        <f t="shared" si="345"/>
        <v>41859.787083333329</v>
      </c>
      <c r="U3690">
        <f t="shared" si="346"/>
        <v>2014</v>
      </c>
      <c r="V3690" s="18">
        <f t="shared" si="347"/>
        <v>30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8315</v>
      </c>
      <c r="P3691" t="s">
        <v>8316</v>
      </c>
      <c r="Q3691">
        <f t="shared" si="343"/>
        <v>118</v>
      </c>
      <c r="R3691">
        <f t="shared" si="342"/>
        <v>57.26</v>
      </c>
      <c r="S3691" s="12">
        <f t="shared" si="344"/>
        <v>42147.826840277776</v>
      </c>
      <c r="T3691" s="12">
        <f t="shared" si="345"/>
        <v>42176.934027777781</v>
      </c>
      <c r="U3691">
        <f t="shared" si="346"/>
        <v>2015</v>
      </c>
      <c r="V3691" s="18">
        <f t="shared" si="347"/>
        <v>29.107187499999998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8315</v>
      </c>
      <c r="P3692" t="s">
        <v>8316</v>
      </c>
      <c r="Q3692">
        <f t="shared" si="343"/>
        <v>120</v>
      </c>
      <c r="R3692">
        <f t="shared" si="342"/>
        <v>58.06</v>
      </c>
      <c r="S3692" s="12">
        <f t="shared" si="344"/>
        <v>41940.598182870373</v>
      </c>
      <c r="T3692" s="12">
        <f t="shared" si="345"/>
        <v>41970.639849537038</v>
      </c>
      <c r="U3692">
        <f t="shared" si="346"/>
        <v>2014</v>
      </c>
      <c r="V3692" s="18">
        <f t="shared" si="347"/>
        <v>30.041666666666668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8315</v>
      </c>
      <c r="P3693" t="s">
        <v>8316</v>
      </c>
      <c r="Q3693">
        <f t="shared" si="343"/>
        <v>128</v>
      </c>
      <c r="R3693">
        <f t="shared" si="342"/>
        <v>186.8</v>
      </c>
      <c r="S3693" s="12">
        <f t="shared" si="344"/>
        <v>42020.700567129628</v>
      </c>
      <c r="T3693" s="12">
        <f t="shared" si="345"/>
        <v>42065.207638888889</v>
      </c>
      <c r="U3693">
        <f t="shared" si="346"/>
        <v>2015</v>
      </c>
      <c r="V3693" s="18">
        <f t="shared" si="347"/>
        <v>44.507071759259254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8315</v>
      </c>
      <c r="P3694" t="s">
        <v>8316</v>
      </c>
      <c r="Q3694">
        <f t="shared" si="343"/>
        <v>126</v>
      </c>
      <c r="R3694">
        <f t="shared" si="342"/>
        <v>74.12</v>
      </c>
      <c r="S3694" s="12">
        <f t="shared" si="344"/>
        <v>41891.96503472222</v>
      </c>
      <c r="T3694" s="12">
        <f t="shared" si="345"/>
        <v>41901</v>
      </c>
      <c r="U3694">
        <f t="shared" si="346"/>
        <v>2014</v>
      </c>
      <c r="V3694" s="18">
        <f t="shared" si="347"/>
        <v>9.0349652777777774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8315</v>
      </c>
      <c r="P3695" t="s">
        <v>8316</v>
      </c>
      <c r="Q3695">
        <f t="shared" si="343"/>
        <v>129</v>
      </c>
      <c r="R3695">
        <f t="shared" si="342"/>
        <v>30.71</v>
      </c>
      <c r="S3695" s="12">
        <f t="shared" si="344"/>
        <v>42309.191307870366</v>
      </c>
      <c r="T3695" s="12">
        <f t="shared" si="345"/>
        <v>42338.9375</v>
      </c>
      <c r="U3695">
        <f t="shared" si="346"/>
        <v>2015</v>
      </c>
      <c r="V3695" s="18">
        <f t="shared" si="347"/>
        <v>29.746192129629634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8315</v>
      </c>
      <c r="P3696" t="s">
        <v>8316</v>
      </c>
      <c r="Q3696">
        <f t="shared" si="343"/>
        <v>107</v>
      </c>
      <c r="R3696">
        <f t="shared" si="342"/>
        <v>62.67</v>
      </c>
      <c r="S3696" s="12">
        <f t="shared" si="344"/>
        <v>42490.133877314816</v>
      </c>
      <c r="T3696" s="12">
        <f t="shared" si="345"/>
        <v>42527.083333333328</v>
      </c>
      <c r="U3696">
        <f t="shared" si="346"/>
        <v>2016</v>
      </c>
      <c r="V3696" s="18">
        <f t="shared" si="347"/>
        <v>36.949456018518518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8315</v>
      </c>
      <c r="P3697" t="s">
        <v>8316</v>
      </c>
      <c r="Q3697">
        <f t="shared" si="343"/>
        <v>100</v>
      </c>
      <c r="R3697">
        <f t="shared" si="342"/>
        <v>121.36</v>
      </c>
      <c r="S3697" s="12">
        <f t="shared" si="344"/>
        <v>41995.870486111111</v>
      </c>
      <c r="T3697" s="12">
        <f t="shared" si="345"/>
        <v>42015.870486111111</v>
      </c>
      <c r="U3697">
        <f t="shared" si="346"/>
        <v>2014</v>
      </c>
      <c r="V3697" s="18">
        <f t="shared" si="347"/>
        <v>20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8315</v>
      </c>
      <c r="P3698" t="s">
        <v>8316</v>
      </c>
      <c r="Q3698">
        <f t="shared" si="343"/>
        <v>155</v>
      </c>
      <c r="R3698">
        <f t="shared" si="342"/>
        <v>39.74</v>
      </c>
      <c r="S3698" s="12">
        <f t="shared" si="344"/>
        <v>41988.617083333331</v>
      </c>
      <c r="T3698" s="12">
        <f t="shared" si="345"/>
        <v>42048.617083333331</v>
      </c>
      <c r="U3698">
        <f t="shared" si="346"/>
        <v>2014</v>
      </c>
      <c r="V3698" s="18">
        <f t="shared" si="347"/>
        <v>60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8315</v>
      </c>
      <c r="P3699" t="s">
        <v>8316</v>
      </c>
      <c r="Q3699">
        <f t="shared" si="343"/>
        <v>108</v>
      </c>
      <c r="R3699">
        <f t="shared" si="342"/>
        <v>72</v>
      </c>
      <c r="S3699" s="12">
        <f t="shared" si="344"/>
        <v>42479.465833333335</v>
      </c>
      <c r="T3699" s="12">
        <f t="shared" si="345"/>
        <v>42500.465833333335</v>
      </c>
      <c r="U3699">
        <f t="shared" si="346"/>
        <v>2016</v>
      </c>
      <c r="V3699" s="18">
        <f t="shared" si="347"/>
        <v>21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8315</v>
      </c>
      <c r="P3700" t="s">
        <v>8316</v>
      </c>
      <c r="Q3700">
        <f t="shared" si="343"/>
        <v>111</v>
      </c>
      <c r="R3700">
        <f t="shared" si="342"/>
        <v>40.630000000000003</v>
      </c>
      <c r="S3700" s="12">
        <f t="shared" si="344"/>
        <v>42401.806562500002</v>
      </c>
      <c r="T3700" s="12">
        <f t="shared" si="345"/>
        <v>42431.806562500002</v>
      </c>
      <c r="U3700">
        <f t="shared" si="346"/>
        <v>2016</v>
      </c>
      <c r="V3700" s="18">
        <f t="shared" si="347"/>
        <v>30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8315</v>
      </c>
      <c r="P3701" t="s">
        <v>8316</v>
      </c>
      <c r="Q3701">
        <f t="shared" si="343"/>
        <v>101</v>
      </c>
      <c r="R3701">
        <f t="shared" si="342"/>
        <v>63</v>
      </c>
      <c r="S3701" s="12">
        <f t="shared" si="344"/>
        <v>41897.602037037039</v>
      </c>
      <c r="T3701" s="12">
        <f t="shared" si="345"/>
        <v>41927.602037037039</v>
      </c>
      <c r="U3701">
        <f t="shared" si="346"/>
        <v>2014</v>
      </c>
      <c r="V3701" s="18">
        <f t="shared" si="347"/>
        <v>30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8315</v>
      </c>
      <c r="P3702" t="s">
        <v>8316</v>
      </c>
      <c r="Q3702">
        <f t="shared" si="343"/>
        <v>121</v>
      </c>
      <c r="R3702">
        <f t="shared" si="342"/>
        <v>33.67</v>
      </c>
      <c r="S3702" s="12">
        <f t="shared" si="344"/>
        <v>41882.585648148146</v>
      </c>
      <c r="T3702" s="12">
        <f t="shared" si="345"/>
        <v>41912.666666666664</v>
      </c>
      <c r="U3702">
        <f t="shared" si="346"/>
        <v>2014</v>
      </c>
      <c r="V3702" s="18">
        <f t="shared" si="347"/>
        <v>30.081018518518519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8315</v>
      </c>
      <c r="P3703" t="s">
        <v>8316</v>
      </c>
      <c r="Q3703">
        <f t="shared" si="343"/>
        <v>100</v>
      </c>
      <c r="R3703">
        <f t="shared" si="342"/>
        <v>38.590000000000003</v>
      </c>
      <c r="S3703" s="12">
        <f t="shared" si="344"/>
        <v>42129.541585648149</v>
      </c>
      <c r="T3703" s="12">
        <f t="shared" si="345"/>
        <v>42159.541585648149</v>
      </c>
      <c r="U3703">
        <f t="shared" si="346"/>
        <v>2015</v>
      </c>
      <c r="V3703" s="18">
        <f t="shared" si="347"/>
        <v>30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8315</v>
      </c>
      <c r="P3704" t="s">
        <v>8316</v>
      </c>
      <c r="Q3704">
        <f t="shared" si="343"/>
        <v>109</v>
      </c>
      <c r="R3704">
        <f t="shared" si="342"/>
        <v>155.94999999999999</v>
      </c>
      <c r="S3704" s="12">
        <f t="shared" si="344"/>
        <v>42524.53800925926</v>
      </c>
      <c r="T3704" s="12">
        <f t="shared" si="345"/>
        <v>42561.957638888889</v>
      </c>
      <c r="U3704">
        <f t="shared" si="346"/>
        <v>2016</v>
      </c>
      <c r="V3704" s="18">
        <f t="shared" si="347"/>
        <v>37.419629629629632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8315</v>
      </c>
      <c r="P3705" t="s">
        <v>8316</v>
      </c>
      <c r="Q3705">
        <f t="shared" si="343"/>
        <v>123</v>
      </c>
      <c r="R3705">
        <f t="shared" si="342"/>
        <v>43.2</v>
      </c>
      <c r="S3705" s="12">
        <f t="shared" si="344"/>
        <v>42556.504490740743</v>
      </c>
      <c r="T3705" s="12">
        <f t="shared" si="345"/>
        <v>42595.290972222225</v>
      </c>
      <c r="U3705">
        <f t="shared" si="346"/>
        <v>2016</v>
      </c>
      <c r="V3705" s="18">
        <f t="shared" si="347"/>
        <v>38.786481481481481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8315</v>
      </c>
      <c r="P3706" t="s">
        <v>8316</v>
      </c>
      <c r="Q3706">
        <f t="shared" si="343"/>
        <v>136</v>
      </c>
      <c r="R3706">
        <f t="shared" si="342"/>
        <v>15.15</v>
      </c>
      <c r="S3706" s="12">
        <f t="shared" si="344"/>
        <v>42461.689745370371</v>
      </c>
      <c r="T3706" s="12">
        <f t="shared" si="345"/>
        <v>42521.689745370371</v>
      </c>
      <c r="U3706">
        <f t="shared" si="346"/>
        <v>2016</v>
      </c>
      <c r="V3706" s="18">
        <f t="shared" si="347"/>
        <v>60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8315</v>
      </c>
      <c r="P3707" t="s">
        <v>8316</v>
      </c>
      <c r="Q3707">
        <f t="shared" si="343"/>
        <v>103</v>
      </c>
      <c r="R3707">
        <f t="shared" si="342"/>
        <v>83.57</v>
      </c>
      <c r="S3707" s="12">
        <f t="shared" si="344"/>
        <v>41792.542986111112</v>
      </c>
      <c r="T3707" s="12">
        <f t="shared" si="345"/>
        <v>41813.75</v>
      </c>
      <c r="U3707">
        <f t="shared" si="346"/>
        <v>2014</v>
      </c>
      <c r="V3707" s="18">
        <f t="shared" si="347"/>
        <v>21.207013888888888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8315</v>
      </c>
      <c r="P3708" t="s">
        <v>8316</v>
      </c>
      <c r="Q3708">
        <f t="shared" si="343"/>
        <v>121</v>
      </c>
      <c r="R3708">
        <f t="shared" si="342"/>
        <v>140</v>
      </c>
      <c r="S3708" s="12">
        <f t="shared" si="344"/>
        <v>41879.913761574076</v>
      </c>
      <c r="T3708" s="12">
        <f t="shared" si="345"/>
        <v>41894.913761574076</v>
      </c>
      <c r="U3708">
        <f t="shared" si="346"/>
        <v>2014</v>
      </c>
      <c r="V3708" s="18">
        <f t="shared" si="347"/>
        <v>15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8315</v>
      </c>
      <c r="P3709" t="s">
        <v>8316</v>
      </c>
      <c r="Q3709">
        <f t="shared" si="343"/>
        <v>186</v>
      </c>
      <c r="R3709">
        <f t="shared" si="342"/>
        <v>80.87</v>
      </c>
      <c r="S3709" s="12">
        <f t="shared" si="344"/>
        <v>42552.048356481479</v>
      </c>
      <c r="T3709" s="12">
        <f t="shared" si="345"/>
        <v>42573.226388888885</v>
      </c>
      <c r="U3709">
        <f t="shared" si="346"/>
        <v>2016</v>
      </c>
      <c r="V3709" s="18">
        <f t="shared" si="347"/>
        <v>21.178032407407407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8315</v>
      </c>
      <c r="P3710" t="s">
        <v>8316</v>
      </c>
      <c r="Q3710">
        <f t="shared" si="343"/>
        <v>300</v>
      </c>
      <c r="R3710">
        <f t="shared" si="342"/>
        <v>53.85</v>
      </c>
      <c r="S3710" s="12">
        <f t="shared" si="344"/>
        <v>41810.142199074071</v>
      </c>
      <c r="T3710" s="12">
        <f t="shared" si="345"/>
        <v>41824.142199074071</v>
      </c>
      <c r="U3710">
        <f t="shared" si="346"/>
        <v>2014</v>
      </c>
      <c r="V3710" s="18">
        <f t="shared" si="347"/>
        <v>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8315</v>
      </c>
      <c r="P3711" t="s">
        <v>8316</v>
      </c>
      <c r="Q3711">
        <f t="shared" si="343"/>
        <v>108</v>
      </c>
      <c r="R3711">
        <f t="shared" si="342"/>
        <v>30.93</v>
      </c>
      <c r="S3711" s="12">
        <f t="shared" si="344"/>
        <v>41785.707708333335</v>
      </c>
      <c r="T3711" s="12">
        <f t="shared" si="345"/>
        <v>41815.707708333335</v>
      </c>
      <c r="U3711">
        <f t="shared" si="346"/>
        <v>2014</v>
      </c>
      <c r="V3711" s="18">
        <f t="shared" si="347"/>
        <v>30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8315</v>
      </c>
      <c r="P3712" t="s">
        <v>8316</v>
      </c>
      <c r="Q3712">
        <f t="shared" si="343"/>
        <v>141</v>
      </c>
      <c r="R3712">
        <f t="shared" si="342"/>
        <v>67.959999999999994</v>
      </c>
      <c r="S3712" s="12">
        <f t="shared" si="344"/>
        <v>42072.576249999998</v>
      </c>
      <c r="T3712" s="12">
        <f t="shared" si="345"/>
        <v>42097.576249999998</v>
      </c>
      <c r="U3712">
        <f t="shared" si="346"/>
        <v>2015</v>
      </c>
      <c r="V3712" s="18">
        <f t="shared" si="347"/>
        <v>25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8315</v>
      </c>
      <c r="P3713" t="s">
        <v>8316</v>
      </c>
      <c r="Q3713">
        <f t="shared" si="343"/>
        <v>114</v>
      </c>
      <c r="R3713">
        <f t="shared" si="342"/>
        <v>27.14</v>
      </c>
      <c r="S3713" s="12">
        <f t="shared" si="344"/>
        <v>41779.724224537036</v>
      </c>
      <c r="T3713" s="12">
        <f t="shared" si="345"/>
        <v>41805.666666666664</v>
      </c>
      <c r="U3713">
        <f t="shared" si="346"/>
        <v>2014</v>
      </c>
      <c r="V3713" s="18">
        <f t="shared" si="347"/>
        <v>25.942442129629629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8315</v>
      </c>
      <c r="P3714" t="s">
        <v>8316</v>
      </c>
      <c r="Q3714">
        <f t="shared" si="343"/>
        <v>154</v>
      </c>
      <c r="R3714">
        <f t="shared" ref="R3714:R3777" si="348">IFERROR(ROUND(E3714/L3714,2),0)</f>
        <v>110.87</v>
      </c>
      <c r="S3714" s="12">
        <f t="shared" si="344"/>
        <v>42134.172071759262</v>
      </c>
      <c r="T3714" s="12">
        <f t="shared" si="345"/>
        <v>42155.290972222225</v>
      </c>
      <c r="U3714">
        <f t="shared" si="346"/>
        <v>2015</v>
      </c>
      <c r="V3714" s="18">
        <f t="shared" si="347"/>
        <v>21.118900462962962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8315</v>
      </c>
      <c r="P3715" t="s">
        <v>8316</v>
      </c>
      <c r="Q3715">
        <f t="shared" ref="Q3715:Q3778" si="349">ROUND(E3715/D3715*100,0)</f>
        <v>102</v>
      </c>
      <c r="R3715">
        <f t="shared" si="348"/>
        <v>106.84</v>
      </c>
      <c r="S3715" s="12">
        <f t="shared" ref="S3715:S3778" si="350">(((J3715/60)/60)/24)+DATE(1970,1,1)</f>
        <v>42505.738032407404</v>
      </c>
      <c r="T3715" s="12">
        <f t="shared" ref="T3715:T3778" si="351">(((I3715/60)/60)/24)+DATE(1970,1,1)</f>
        <v>42525.738032407404</v>
      </c>
      <c r="U3715">
        <f t="shared" ref="U3715:U3778" si="352">YEAR(S3715)</f>
        <v>2016</v>
      </c>
      <c r="V3715" s="18">
        <f t="shared" ref="V3715:V3778" si="353">(I3715-J3715)/60/60/24</f>
        <v>20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8315</v>
      </c>
      <c r="P3716" t="s">
        <v>8316</v>
      </c>
      <c r="Q3716">
        <f t="shared" si="349"/>
        <v>102</v>
      </c>
      <c r="R3716">
        <f t="shared" si="348"/>
        <v>105.52</v>
      </c>
      <c r="S3716" s="12">
        <f t="shared" si="350"/>
        <v>42118.556331018524</v>
      </c>
      <c r="T3716" s="12">
        <f t="shared" si="351"/>
        <v>42150.165972222225</v>
      </c>
      <c r="U3716">
        <f t="shared" si="352"/>
        <v>2015</v>
      </c>
      <c r="V3716" s="18">
        <f t="shared" si="353"/>
        <v>31.609641203703703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8315</v>
      </c>
      <c r="P3717" t="s">
        <v>8316</v>
      </c>
      <c r="Q3717">
        <f t="shared" si="349"/>
        <v>103</v>
      </c>
      <c r="R3717">
        <f t="shared" si="348"/>
        <v>132.96</v>
      </c>
      <c r="S3717" s="12">
        <f t="shared" si="350"/>
        <v>42036.995590277773</v>
      </c>
      <c r="T3717" s="12">
        <f t="shared" si="351"/>
        <v>42094.536111111112</v>
      </c>
      <c r="U3717">
        <f t="shared" si="352"/>
        <v>2015</v>
      </c>
      <c r="V3717" s="18">
        <f t="shared" si="353"/>
        <v>57.540520833333339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8315</v>
      </c>
      <c r="P3718" t="s">
        <v>8316</v>
      </c>
      <c r="Q3718">
        <f t="shared" si="349"/>
        <v>156</v>
      </c>
      <c r="R3718">
        <f t="shared" si="348"/>
        <v>51.92</v>
      </c>
      <c r="S3718" s="12">
        <f t="shared" si="350"/>
        <v>42360.887835648144</v>
      </c>
      <c r="T3718" s="12">
        <f t="shared" si="351"/>
        <v>42390.887835648144</v>
      </c>
      <c r="U3718">
        <f t="shared" si="352"/>
        <v>2015</v>
      </c>
      <c r="V3718" s="18">
        <f t="shared" si="353"/>
        <v>30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8315</v>
      </c>
      <c r="P3719" t="s">
        <v>8316</v>
      </c>
      <c r="Q3719">
        <f t="shared" si="349"/>
        <v>101</v>
      </c>
      <c r="R3719">
        <f t="shared" si="348"/>
        <v>310</v>
      </c>
      <c r="S3719" s="12">
        <f t="shared" si="350"/>
        <v>42102.866307870368</v>
      </c>
      <c r="T3719" s="12">
        <f t="shared" si="351"/>
        <v>42133.866307870368</v>
      </c>
      <c r="U3719">
        <f t="shared" si="352"/>
        <v>2015</v>
      </c>
      <c r="V3719" s="18">
        <f t="shared" si="353"/>
        <v>31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8315</v>
      </c>
      <c r="P3720" t="s">
        <v>8316</v>
      </c>
      <c r="Q3720">
        <f t="shared" si="349"/>
        <v>239</v>
      </c>
      <c r="R3720">
        <f t="shared" si="348"/>
        <v>26.02</v>
      </c>
      <c r="S3720" s="12">
        <f t="shared" si="350"/>
        <v>42032.716145833328</v>
      </c>
      <c r="T3720" s="12">
        <f t="shared" si="351"/>
        <v>42062.716145833328</v>
      </c>
      <c r="U3720">
        <f t="shared" si="352"/>
        <v>2015</v>
      </c>
      <c r="V3720" s="18">
        <f t="shared" si="353"/>
        <v>30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8315</v>
      </c>
      <c r="P3721" t="s">
        <v>8316</v>
      </c>
      <c r="Q3721">
        <f t="shared" si="349"/>
        <v>210</v>
      </c>
      <c r="R3721">
        <f t="shared" si="348"/>
        <v>105</v>
      </c>
      <c r="S3721" s="12">
        <f t="shared" si="350"/>
        <v>42147.729930555557</v>
      </c>
      <c r="T3721" s="12">
        <f t="shared" si="351"/>
        <v>42177.729930555557</v>
      </c>
      <c r="U3721">
        <f t="shared" si="352"/>
        <v>2015</v>
      </c>
      <c r="V3721" s="18">
        <f t="shared" si="353"/>
        <v>30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8315</v>
      </c>
      <c r="P3722" t="s">
        <v>8316</v>
      </c>
      <c r="Q3722">
        <f t="shared" si="349"/>
        <v>105</v>
      </c>
      <c r="R3722">
        <f t="shared" si="348"/>
        <v>86.23</v>
      </c>
      <c r="S3722" s="12">
        <f t="shared" si="350"/>
        <v>42165.993125000001</v>
      </c>
      <c r="T3722" s="12">
        <f t="shared" si="351"/>
        <v>42187.993125000001</v>
      </c>
      <c r="U3722">
        <f t="shared" si="352"/>
        <v>2015</v>
      </c>
      <c r="V3722" s="18">
        <f t="shared" si="353"/>
        <v>22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8315</v>
      </c>
      <c r="P3723" t="s">
        <v>8316</v>
      </c>
      <c r="Q3723">
        <f t="shared" si="349"/>
        <v>101</v>
      </c>
      <c r="R3723">
        <f t="shared" si="348"/>
        <v>114.55</v>
      </c>
      <c r="S3723" s="12">
        <f t="shared" si="350"/>
        <v>41927.936157407406</v>
      </c>
      <c r="T3723" s="12">
        <f t="shared" si="351"/>
        <v>41948.977824074071</v>
      </c>
      <c r="U3723">
        <f t="shared" si="352"/>
        <v>2014</v>
      </c>
      <c r="V3723" s="18">
        <f t="shared" si="353"/>
        <v>21.041666666666668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8315</v>
      </c>
      <c r="P3724" t="s">
        <v>8316</v>
      </c>
      <c r="Q3724">
        <f t="shared" si="349"/>
        <v>111</v>
      </c>
      <c r="R3724">
        <f t="shared" si="348"/>
        <v>47.66</v>
      </c>
      <c r="S3724" s="12">
        <f t="shared" si="350"/>
        <v>42381.671840277777</v>
      </c>
      <c r="T3724" s="12">
        <f t="shared" si="351"/>
        <v>42411.957638888889</v>
      </c>
      <c r="U3724">
        <f t="shared" si="352"/>
        <v>2016</v>
      </c>
      <c r="V3724" s="18">
        <f t="shared" si="353"/>
        <v>30.285798611111115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8315</v>
      </c>
      <c r="P3725" t="s">
        <v>8316</v>
      </c>
      <c r="Q3725">
        <f t="shared" si="349"/>
        <v>102</v>
      </c>
      <c r="R3725">
        <f t="shared" si="348"/>
        <v>72.89</v>
      </c>
      <c r="S3725" s="12">
        <f t="shared" si="350"/>
        <v>41943.753032407411</v>
      </c>
      <c r="T3725" s="12">
        <f t="shared" si="351"/>
        <v>41973.794699074075</v>
      </c>
      <c r="U3725">
        <f t="shared" si="352"/>
        <v>2014</v>
      </c>
      <c r="V3725" s="18">
        <f t="shared" si="353"/>
        <v>30.041666666666668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8315</v>
      </c>
      <c r="P3726" t="s">
        <v>8316</v>
      </c>
      <c r="Q3726">
        <f t="shared" si="349"/>
        <v>103</v>
      </c>
      <c r="R3726">
        <f t="shared" si="348"/>
        <v>49.55</v>
      </c>
      <c r="S3726" s="12">
        <f t="shared" si="350"/>
        <v>42465.491435185191</v>
      </c>
      <c r="T3726" s="12">
        <f t="shared" si="351"/>
        <v>42494.958333333328</v>
      </c>
      <c r="U3726">
        <f t="shared" si="352"/>
        <v>2016</v>
      </c>
      <c r="V3726" s="18">
        <f t="shared" si="353"/>
        <v>29.46689814814815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8315</v>
      </c>
      <c r="P3727" t="s">
        <v>8316</v>
      </c>
      <c r="Q3727">
        <f t="shared" si="349"/>
        <v>127</v>
      </c>
      <c r="R3727">
        <f t="shared" si="348"/>
        <v>25.4</v>
      </c>
      <c r="S3727" s="12">
        <f t="shared" si="350"/>
        <v>42401.945219907408</v>
      </c>
      <c r="T3727" s="12">
        <f t="shared" si="351"/>
        <v>42418.895833333328</v>
      </c>
      <c r="U3727">
        <f t="shared" si="352"/>
        <v>2016</v>
      </c>
      <c r="V3727" s="18">
        <f t="shared" si="353"/>
        <v>16.950613425925926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8315</v>
      </c>
      <c r="P3728" t="s">
        <v>8316</v>
      </c>
      <c r="Q3728">
        <f t="shared" si="349"/>
        <v>339</v>
      </c>
      <c r="R3728">
        <f t="shared" si="348"/>
        <v>62.59</v>
      </c>
      <c r="S3728" s="12">
        <f t="shared" si="350"/>
        <v>42462.140868055561</v>
      </c>
      <c r="T3728" s="12">
        <f t="shared" si="351"/>
        <v>42489.875</v>
      </c>
      <c r="U3728">
        <f t="shared" si="352"/>
        <v>2016</v>
      </c>
      <c r="V3728" s="18">
        <f t="shared" si="353"/>
        <v>27.734131944444446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8315</v>
      </c>
      <c r="P3729" t="s">
        <v>8316</v>
      </c>
      <c r="Q3729">
        <f t="shared" si="349"/>
        <v>101</v>
      </c>
      <c r="R3729">
        <f t="shared" si="348"/>
        <v>61.06</v>
      </c>
      <c r="S3729" s="12">
        <f t="shared" si="350"/>
        <v>42632.348310185189</v>
      </c>
      <c r="T3729" s="12">
        <f t="shared" si="351"/>
        <v>42663.204861111109</v>
      </c>
      <c r="U3729">
        <f t="shared" si="352"/>
        <v>2016</v>
      </c>
      <c r="V3729" s="18">
        <f t="shared" si="353"/>
        <v>30.856550925925927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8315</v>
      </c>
      <c r="P3730" t="s">
        <v>8316</v>
      </c>
      <c r="Q3730">
        <f t="shared" si="349"/>
        <v>9</v>
      </c>
      <c r="R3730">
        <f t="shared" si="348"/>
        <v>60.06</v>
      </c>
      <c r="S3730" s="12">
        <f t="shared" si="350"/>
        <v>42205.171018518522</v>
      </c>
      <c r="T3730" s="12">
        <f t="shared" si="351"/>
        <v>42235.171018518522</v>
      </c>
      <c r="U3730">
        <f t="shared" si="352"/>
        <v>2015</v>
      </c>
      <c r="V3730" s="18">
        <f t="shared" si="353"/>
        <v>30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8315</v>
      </c>
      <c r="P3731" t="s">
        <v>8316</v>
      </c>
      <c r="Q3731">
        <f t="shared" si="349"/>
        <v>7</v>
      </c>
      <c r="R3731">
        <f t="shared" si="348"/>
        <v>72.400000000000006</v>
      </c>
      <c r="S3731" s="12">
        <f t="shared" si="350"/>
        <v>42041.205000000002</v>
      </c>
      <c r="T3731" s="12">
        <f t="shared" si="351"/>
        <v>42086.16333333333</v>
      </c>
      <c r="U3731">
        <f t="shared" si="352"/>
        <v>2015</v>
      </c>
      <c r="V3731" s="18">
        <f t="shared" si="353"/>
        <v>44.958333333333336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8315</v>
      </c>
      <c r="P3732" t="s">
        <v>8316</v>
      </c>
      <c r="Q3732">
        <f t="shared" si="349"/>
        <v>10</v>
      </c>
      <c r="R3732">
        <f t="shared" si="348"/>
        <v>100</v>
      </c>
      <c r="S3732" s="12">
        <f t="shared" si="350"/>
        <v>42203.677766203706</v>
      </c>
      <c r="T3732" s="12">
        <f t="shared" si="351"/>
        <v>42233.677766203706</v>
      </c>
      <c r="U3732">
        <f t="shared" si="352"/>
        <v>2015</v>
      </c>
      <c r="V3732" s="18">
        <f t="shared" si="353"/>
        <v>30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8315</v>
      </c>
      <c r="P3733" t="s">
        <v>8316</v>
      </c>
      <c r="Q3733">
        <f t="shared" si="349"/>
        <v>11</v>
      </c>
      <c r="R3733">
        <f t="shared" si="348"/>
        <v>51.67</v>
      </c>
      <c r="S3733" s="12">
        <f t="shared" si="350"/>
        <v>41983.752847222218</v>
      </c>
      <c r="T3733" s="12">
        <f t="shared" si="351"/>
        <v>42014.140972222223</v>
      </c>
      <c r="U3733">
        <f t="shared" si="352"/>
        <v>2014</v>
      </c>
      <c r="V3733" s="18">
        <f t="shared" si="353"/>
        <v>30.388125000000002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8315</v>
      </c>
      <c r="P3734" t="s">
        <v>8316</v>
      </c>
      <c r="Q3734">
        <f t="shared" si="349"/>
        <v>15</v>
      </c>
      <c r="R3734">
        <f t="shared" si="348"/>
        <v>32.75</v>
      </c>
      <c r="S3734" s="12">
        <f t="shared" si="350"/>
        <v>41968.677465277782</v>
      </c>
      <c r="T3734" s="12">
        <f t="shared" si="351"/>
        <v>42028.5</v>
      </c>
      <c r="U3734">
        <f t="shared" si="352"/>
        <v>2014</v>
      </c>
      <c r="V3734" s="18">
        <f t="shared" si="353"/>
        <v>59.822534722222223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8315</v>
      </c>
      <c r="P3735" t="s">
        <v>8316</v>
      </c>
      <c r="Q3735">
        <f t="shared" si="349"/>
        <v>0</v>
      </c>
      <c r="R3735">
        <f t="shared" si="348"/>
        <v>0</v>
      </c>
      <c r="S3735" s="12">
        <f t="shared" si="350"/>
        <v>42103.024398148147</v>
      </c>
      <c r="T3735" s="12">
        <f t="shared" si="351"/>
        <v>42112.9375</v>
      </c>
      <c r="U3735">
        <f t="shared" si="352"/>
        <v>2015</v>
      </c>
      <c r="V3735" s="18">
        <f t="shared" si="353"/>
        <v>9.9131018518518523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8315</v>
      </c>
      <c r="P3736" t="s">
        <v>8316</v>
      </c>
      <c r="Q3736">
        <f t="shared" si="349"/>
        <v>28</v>
      </c>
      <c r="R3736">
        <f t="shared" si="348"/>
        <v>61</v>
      </c>
      <c r="S3736" s="12">
        <f t="shared" si="350"/>
        <v>42089.901574074072</v>
      </c>
      <c r="T3736" s="12">
        <f t="shared" si="351"/>
        <v>42149.901574074072</v>
      </c>
      <c r="U3736">
        <f t="shared" si="352"/>
        <v>2015</v>
      </c>
      <c r="V3736" s="18">
        <f t="shared" si="353"/>
        <v>60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8315</v>
      </c>
      <c r="P3737" t="s">
        <v>8316</v>
      </c>
      <c r="Q3737">
        <f t="shared" si="349"/>
        <v>13</v>
      </c>
      <c r="R3737">
        <f t="shared" si="348"/>
        <v>10</v>
      </c>
      <c r="S3737" s="12">
        <f t="shared" si="350"/>
        <v>42122.693159722221</v>
      </c>
      <c r="T3737" s="12">
        <f t="shared" si="351"/>
        <v>42152.693159722221</v>
      </c>
      <c r="U3737">
        <f t="shared" si="352"/>
        <v>2015</v>
      </c>
      <c r="V3737" s="18">
        <f t="shared" si="353"/>
        <v>30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8315</v>
      </c>
      <c r="P3738" t="s">
        <v>8316</v>
      </c>
      <c r="Q3738">
        <f t="shared" si="349"/>
        <v>1</v>
      </c>
      <c r="R3738">
        <f t="shared" si="348"/>
        <v>10</v>
      </c>
      <c r="S3738" s="12">
        <f t="shared" si="350"/>
        <v>42048.711724537032</v>
      </c>
      <c r="T3738" s="12">
        <f t="shared" si="351"/>
        <v>42086.75</v>
      </c>
      <c r="U3738">
        <f t="shared" si="352"/>
        <v>2015</v>
      </c>
      <c r="V3738" s="18">
        <f t="shared" si="353"/>
        <v>38.038275462962964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8315</v>
      </c>
      <c r="P3739" t="s">
        <v>8316</v>
      </c>
      <c r="Q3739">
        <f t="shared" si="349"/>
        <v>21</v>
      </c>
      <c r="R3739">
        <f t="shared" si="348"/>
        <v>37.5</v>
      </c>
      <c r="S3739" s="12">
        <f t="shared" si="350"/>
        <v>42297.691006944442</v>
      </c>
      <c r="T3739" s="12">
        <f t="shared" si="351"/>
        <v>42320.290972222225</v>
      </c>
      <c r="U3739">
        <f t="shared" si="352"/>
        <v>2015</v>
      </c>
      <c r="V3739" s="18">
        <f t="shared" si="353"/>
        <v>22.59996527777778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8315</v>
      </c>
      <c r="P3740" t="s">
        <v>8316</v>
      </c>
      <c r="Q3740">
        <f t="shared" si="349"/>
        <v>18</v>
      </c>
      <c r="R3740">
        <f t="shared" si="348"/>
        <v>45</v>
      </c>
      <c r="S3740" s="12">
        <f t="shared" si="350"/>
        <v>41813.938715277778</v>
      </c>
      <c r="T3740" s="12">
        <f t="shared" si="351"/>
        <v>41835.916666666664</v>
      </c>
      <c r="U3740">
        <f t="shared" si="352"/>
        <v>2014</v>
      </c>
      <c r="V3740" s="18">
        <f t="shared" si="353"/>
        <v>21.977951388888886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8315</v>
      </c>
      <c r="P3741" t="s">
        <v>8316</v>
      </c>
      <c r="Q3741">
        <f t="shared" si="349"/>
        <v>20</v>
      </c>
      <c r="R3741">
        <f t="shared" si="348"/>
        <v>100.63</v>
      </c>
      <c r="S3741" s="12">
        <f t="shared" si="350"/>
        <v>42548.449861111112</v>
      </c>
      <c r="T3741" s="12">
        <f t="shared" si="351"/>
        <v>42568.449861111112</v>
      </c>
      <c r="U3741">
        <f t="shared" si="352"/>
        <v>2016</v>
      </c>
      <c r="V3741" s="18">
        <f t="shared" si="353"/>
        <v>20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8315</v>
      </c>
      <c r="P3742" t="s">
        <v>8316</v>
      </c>
      <c r="Q3742">
        <f t="shared" si="349"/>
        <v>18</v>
      </c>
      <c r="R3742">
        <f t="shared" si="348"/>
        <v>25.57</v>
      </c>
      <c r="S3742" s="12">
        <f t="shared" si="350"/>
        <v>41833.089756944442</v>
      </c>
      <c r="T3742" s="12">
        <f t="shared" si="351"/>
        <v>41863.079143518517</v>
      </c>
      <c r="U3742">
        <f t="shared" si="352"/>
        <v>2014</v>
      </c>
      <c r="V3742" s="18">
        <f t="shared" si="353"/>
        <v>29.989386574074075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8315</v>
      </c>
      <c r="P3743" t="s">
        <v>8316</v>
      </c>
      <c r="Q3743">
        <f t="shared" si="349"/>
        <v>0</v>
      </c>
      <c r="R3743">
        <f t="shared" si="348"/>
        <v>0</v>
      </c>
      <c r="S3743" s="12">
        <f t="shared" si="350"/>
        <v>42325.920717592591</v>
      </c>
      <c r="T3743" s="12">
        <f t="shared" si="351"/>
        <v>42355.920717592591</v>
      </c>
      <c r="U3743">
        <f t="shared" si="352"/>
        <v>2015</v>
      </c>
      <c r="V3743" s="18">
        <f t="shared" si="353"/>
        <v>30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8315</v>
      </c>
      <c r="P3744" t="s">
        <v>8316</v>
      </c>
      <c r="Q3744">
        <f t="shared" si="349"/>
        <v>2</v>
      </c>
      <c r="R3744">
        <f t="shared" si="348"/>
        <v>25</v>
      </c>
      <c r="S3744" s="12">
        <f t="shared" si="350"/>
        <v>41858.214629629627</v>
      </c>
      <c r="T3744" s="12">
        <f t="shared" si="351"/>
        <v>41888.214629629627</v>
      </c>
      <c r="U3744">
        <f t="shared" si="352"/>
        <v>2014</v>
      </c>
      <c r="V3744" s="18">
        <f t="shared" si="353"/>
        <v>30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8315</v>
      </c>
      <c r="P3745" t="s">
        <v>8316</v>
      </c>
      <c r="Q3745">
        <f t="shared" si="349"/>
        <v>0</v>
      </c>
      <c r="R3745">
        <f t="shared" si="348"/>
        <v>0</v>
      </c>
      <c r="S3745" s="12">
        <f t="shared" si="350"/>
        <v>41793.710231481484</v>
      </c>
      <c r="T3745" s="12">
        <f t="shared" si="351"/>
        <v>41823.710231481484</v>
      </c>
      <c r="U3745">
        <f t="shared" si="352"/>
        <v>2014</v>
      </c>
      <c r="V3745" s="18">
        <f t="shared" si="353"/>
        <v>30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8315</v>
      </c>
      <c r="P3746" t="s">
        <v>8316</v>
      </c>
      <c r="Q3746">
        <f t="shared" si="349"/>
        <v>0</v>
      </c>
      <c r="R3746">
        <f t="shared" si="348"/>
        <v>0</v>
      </c>
      <c r="S3746" s="12">
        <f t="shared" si="350"/>
        <v>41793.814259259263</v>
      </c>
      <c r="T3746" s="12">
        <f t="shared" si="351"/>
        <v>41825.165972222225</v>
      </c>
      <c r="U3746">
        <f t="shared" si="352"/>
        <v>2014</v>
      </c>
      <c r="V3746" s="18">
        <f t="shared" si="353"/>
        <v>31.351712962962964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8315</v>
      </c>
      <c r="P3747" t="s">
        <v>8316</v>
      </c>
      <c r="Q3747">
        <f t="shared" si="349"/>
        <v>10</v>
      </c>
      <c r="R3747">
        <f t="shared" si="348"/>
        <v>10</v>
      </c>
      <c r="S3747" s="12">
        <f t="shared" si="350"/>
        <v>41831.697939814818</v>
      </c>
      <c r="T3747" s="12">
        <f t="shared" si="351"/>
        <v>41861.697939814818</v>
      </c>
      <c r="U3747">
        <f t="shared" si="352"/>
        <v>2014</v>
      </c>
      <c r="V3747" s="18">
        <f t="shared" si="353"/>
        <v>30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8315</v>
      </c>
      <c r="P3748" t="s">
        <v>8316</v>
      </c>
      <c r="Q3748">
        <f t="shared" si="349"/>
        <v>2</v>
      </c>
      <c r="R3748">
        <f t="shared" si="348"/>
        <v>202</v>
      </c>
      <c r="S3748" s="12">
        <f t="shared" si="350"/>
        <v>42621.389340277776</v>
      </c>
      <c r="T3748" s="12">
        <f t="shared" si="351"/>
        <v>42651.389340277776</v>
      </c>
      <c r="U3748">
        <f t="shared" si="352"/>
        <v>2016</v>
      </c>
      <c r="V3748" s="18">
        <f t="shared" si="353"/>
        <v>30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8315</v>
      </c>
      <c r="P3749" t="s">
        <v>8316</v>
      </c>
      <c r="Q3749">
        <f t="shared" si="349"/>
        <v>1</v>
      </c>
      <c r="R3749">
        <f t="shared" si="348"/>
        <v>25</v>
      </c>
      <c r="S3749" s="12">
        <f t="shared" si="350"/>
        <v>42164.299722222218</v>
      </c>
      <c r="T3749" s="12">
        <f t="shared" si="351"/>
        <v>42190.957638888889</v>
      </c>
      <c r="U3749">
        <f t="shared" si="352"/>
        <v>2015</v>
      </c>
      <c r="V3749" s="18">
        <f t="shared" si="353"/>
        <v>26.657916666666669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8315</v>
      </c>
      <c r="P3750" t="s">
        <v>8357</v>
      </c>
      <c r="Q3750">
        <f t="shared" si="349"/>
        <v>104</v>
      </c>
      <c r="R3750">
        <f t="shared" si="348"/>
        <v>99.54</v>
      </c>
      <c r="S3750" s="12">
        <f t="shared" si="350"/>
        <v>42395.706435185188</v>
      </c>
      <c r="T3750" s="12">
        <f t="shared" si="351"/>
        <v>42416.249305555553</v>
      </c>
      <c r="U3750">
        <f t="shared" si="352"/>
        <v>2016</v>
      </c>
      <c r="V3750" s="18">
        <f t="shared" si="353"/>
        <v>20.54287037037037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8315</v>
      </c>
      <c r="P3751" t="s">
        <v>8357</v>
      </c>
      <c r="Q3751">
        <f t="shared" si="349"/>
        <v>105</v>
      </c>
      <c r="R3751">
        <f t="shared" si="348"/>
        <v>75</v>
      </c>
      <c r="S3751" s="12">
        <f t="shared" si="350"/>
        <v>42458.127175925925</v>
      </c>
      <c r="T3751" s="12">
        <f t="shared" si="351"/>
        <v>42489.165972222225</v>
      </c>
      <c r="U3751">
        <f t="shared" si="352"/>
        <v>2016</v>
      </c>
      <c r="V3751" s="18">
        <f t="shared" si="353"/>
        <v>31.038796296296297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8315</v>
      </c>
      <c r="P3752" t="s">
        <v>8357</v>
      </c>
      <c r="Q3752">
        <f t="shared" si="349"/>
        <v>100</v>
      </c>
      <c r="R3752">
        <f t="shared" si="348"/>
        <v>215.25</v>
      </c>
      <c r="S3752" s="12">
        <f t="shared" si="350"/>
        <v>42016.981574074074</v>
      </c>
      <c r="T3752" s="12">
        <f t="shared" si="351"/>
        <v>42045.332638888889</v>
      </c>
      <c r="U3752">
        <f t="shared" si="352"/>
        <v>2015</v>
      </c>
      <c r="V3752" s="18">
        <f t="shared" si="353"/>
        <v>28.351064814814816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8315</v>
      </c>
      <c r="P3753" t="s">
        <v>8357</v>
      </c>
      <c r="Q3753">
        <f t="shared" si="349"/>
        <v>133</v>
      </c>
      <c r="R3753">
        <f t="shared" si="348"/>
        <v>120.55</v>
      </c>
      <c r="S3753" s="12">
        <f t="shared" si="350"/>
        <v>42403.035567129627</v>
      </c>
      <c r="T3753" s="12">
        <f t="shared" si="351"/>
        <v>42462.993900462956</v>
      </c>
      <c r="U3753">
        <f t="shared" si="352"/>
        <v>2016</v>
      </c>
      <c r="V3753" s="18">
        <f t="shared" si="353"/>
        <v>59.958333333333336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8315</v>
      </c>
      <c r="P3754" t="s">
        <v>8357</v>
      </c>
      <c r="Q3754">
        <f t="shared" si="349"/>
        <v>113</v>
      </c>
      <c r="R3754">
        <f t="shared" si="348"/>
        <v>37.67</v>
      </c>
      <c r="S3754" s="12">
        <f t="shared" si="350"/>
        <v>42619.802488425921</v>
      </c>
      <c r="T3754" s="12">
        <f t="shared" si="351"/>
        <v>42659.875</v>
      </c>
      <c r="U3754">
        <f t="shared" si="352"/>
        <v>2016</v>
      </c>
      <c r="V3754" s="18">
        <f t="shared" si="353"/>
        <v>40.07251157407407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8315</v>
      </c>
      <c r="P3755" t="s">
        <v>8357</v>
      </c>
      <c r="Q3755">
        <f t="shared" si="349"/>
        <v>103</v>
      </c>
      <c r="R3755">
        <f t="shared" si="348"/>
        <v>172.23</v>
      </c>
      <c r="S3755" s="12">
        <f t="shared" si="350"/>
        <v>42128.824074074073</v>
      </c>
      <c r="T3755" s="12">
        <f t="shared" si="351"/>
        <v>42158</v>
      </c>
      <c r="U3755">
        <f t="shared" si="352"/>
        <v>2015</v>
      </c>
      <c r="V3755" s="18">
        <f t="shared" si="353"/>
        <v>29.175925925925927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8315</v>
      </c>
      <c r="P3756" t="s">
        <v>8357</v>
      </c>
      <c r="Q3756">
        <f t="shared" si="349"/>
        <v>120</v>
      </c>
      <c r="R3756">
        <f t="shared" si="348"/>
        <v>111.11</v>
      </c>
      <c r="S3756" s="12">
        <f t="shared" si="350"/>
        <v>41808.881215277775</v>
      </c>
      <c r="T3756" s="12">
        <f t="shared" si="351"/>
        <v>41846.207638888889</v>
      </c>
      <c r="U3756">
        <f t="shared" si="352"/>
        <v>2014</v>
      </c>
      <c r="V3756" s="18">
        <f t="shared" si="353"/>
        <v>37.326423611111117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8315</v>
      </c>
      <c r="P3757" t="s">
        <v>8357</v>
      </c>
      <c r="Q3757">
        <f t="shared" si="349"/>
        <v>130</v>
      </c>
      <c r="R3757">
        <f t="shared" si="348"/>
        <v>25.46</v>
      </c>
      <c r="S3757" s="12">
        <f t="shared" si="350"/>
        <v>42445.866979166662</v>
      </c>
      <c r="T3757" s="12">
        <f t="shared" si="351"/>
        <v>42475.866979166662</v>
      </c>
      <c r="U3757">
        <f t="shared" si="352"/>
        <v>2016</v>
      </c>
      <c r="V3757" s="18">
        <f t="shared" si="353"/>
        <v>30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8315</v>
      </c>
      <c r="P3758" t="s">
        <v>8357</v>
      </c>
      <c r="Q3758">
        <f t="shared" si="349"/>
        <v>101</v>
      </c>
      <c r="R3758">
        <f t="shared" si="348"/>
        <v>267.64999999999998</v>
      </c>
      <c r="S3758" s="12">
        <f t="shared" si="350"/>
        <v>41771.814791666664</v>
      </c>
      <c r="T3758" s="12">
        <f t="shared" si="351"/>
        <v>41801.814791666664</v>
      </c>
      <c r="U3758">
        <f t="shared" si="352"/>
        <v>2014</v>
      </c>
      <c r="V3758" s="18">
        <f t="shared" si="353"/>
        <v>30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8315</v>
      </c>
      <c r="P3759" t="s">
        <v>8357</v>
      </c>
      <c r="Q3759">
        <f t="shared" si="349"/>
        <v>109</v>
      </c>
      <c r="R3759">
        <f t="shared" si="348"/>
        <v>75.959999999999994</v>
      </c>
      <c r="S3759" s="12">
        <f t="shared" si="350"/>
        <v>41954.850868055553</v>
      </c>
      <c r="T3759" s="12">
        <f t="shared" si="351"/>
        <v>41974.850868055553</v>
      </c>
      <c r="U3759">
        <f t="shared" si="352"/>
        <v>2014</v>
      </c>
      <c r="V3759" s="18">
        <f t="shared" si="353"/>
        <v>20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8315</v>
      </c>
      <c r="P3760" t="s">
        <v>8357</v>
      </c>
      <c r="Q3760">
        <f t="shared" si="349"/>
        <v>102</v>
      </c>
      <c r="R3760">
        <f t="shared" si="348"/>
        <v>59.04</v>
      </c>
      <c r="S3760" s="12">
        <f t="shared" si="350"/>
        <v>41747.471504629626</v>
      </c>
      <c r="T3760" s="12">
        <f t="shared" si="351"/>
        <v>41778.208333333336</v>
      </c>
      <c r="U3760">
        <f t="shared" si="352"/>
        <v>2014</v>
      </c>
      <c r="V3760" s="18">
        <f t="shared" si="353"/>
        <v>30.736828703703704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8315</v>
      </c>
      <c r="P3761" t="s">
        <v>8357</v>
      </c>
      <c r="Q3761">
        <f t="shared" si="349"/>
        <v>110</v>
      </c>
      <c r="R3761">
        <f t="shared" si="348"/>
        <v>50.11</v>
      </c>
      <c r="S3761" s="12">
        <f t="shared" si="350"/>
        <v>42182.108252314814</v>
      </c>
      <c r="T3761" s="12">
        <f t="shared" si="351"/>
        <v>42242.108252314814</v>
      </c>
      <c r="U3761">
        <f t="shared" si="352"/>
        <v>2015</v>
      </c>
      <c r="V3761" s="18">
        <f t="shared" si="353"/>
        <v>60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8315</v>
      </c>
      <c r="P3762" t="s">
        <v>8357</v>
      </c>
      <c r="Q3762">
        <f t="shared" si="349"/>
        <v>101</v>
      </c>
      <c r="R3762">
        <f t="shared" si="348"/>
        <v>55.5</v>
      </c>
      <c r="S3762" s="12">
        <f t="shared" si="350"/>
        <v>41739.525300925925</v>
      </c>
      <c r="T3762" s="12">
        <f t="shared" si="351"/>
        <v>41764.525300925925</v>
      </c>
      <c r="U3762">
        <f t="shared" si="352"/>
        <v>2014</v>
      </c>
      <c r="V3762" s="18">
        <f t="shared" si="353"/>
        <v>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8315</v>
      </c>
      <c r="P3763" t="s">
        <v>8357</v>
      </c>
      <c r="Q3763">
        <f t="shared" si="349"/>
        <v>100</v>
      </c>
      <c r="R3763">
        <f t="shared" si="348"/>
        <v>166.67</v>
      </c>
      <c r="S3763" s="12">
        <f t="shared" si="350"/>
        <v>42173.466863425929</v>
      </c>
      <c r="T3763" s="12">
        <f t="shared" si="351"/>
        <v>42226.958333333328</v>
      </c>
      <c r="U3763">
        <f t="shared" si="352"/>
        <v>2015</v>
      </c>
      <c r="V3763" s="18">
        <f t="shared" si="353"/>
        <v>53.491469907407406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8315</v>
      </c>
      <c r="P3764" t="s">
        <v>8357</v>
      </c>
      <c r="Q3764">
        <f t="shared" si="349"/>
        <v>106</v>
      </c>
      <c r="R3764">
        <f t="shared" si="348"/>
        <v>47.43</v>
      </c>
      <c r="S3764" s="12">
        <f t="shared" si="350"/>
        <v>42193.813530092593</v>
      </c>
      <c r="T3764" s="12">
        <f t="shared" si="351"/>
        <v>42218.813530092593</v>
      </c>
      <c r="U3764">
        <f t="shared" si="352"/>
        <v>2015</v>
      </c>
      <c r="V3764" s="18">
        <f t="shared" si="353"/>
        <v>25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8315</v>
      </c>
      <c r="P3765" t="s">
        <v>8357</v>
      </c>
      <c r="Q3765">
        <f t="shared" si="349"/>
        <v>100</v>
      </c>
      <c r="R3765">
        <f t="shared" si="348"/>
        <v>64.94</v>
      </c>
      <c r="S3765" s="12">
        <f t="shared" si="350"/>
        <v>42065.750300925924</v>
      </c>
      <c r="T3765" s="12">
        <f t="shared" si="351"/>
        <v>42095.708634259259</v>
      </c>
      <c r="U3765">
        <f t="shared" si="352"/>
        <v>2015</v>
      </c>
      <c r="V3765" s="18">
        <f t="shared" si="353"/>
        <v>29.958333333333332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8315</v>
      </c>
      <c r="P3766" t="s">
        <v>8357</v>
      </c>
      <c r="Q3766">
        <f t="shared" si="349"/>
        <v>100</v>
      </c>
      <c r="R3766">
        <f t="shared" si="348"/>
        <v>55.56</v>
      </c>
      <c r="S3766" s="12">
        <f t="shared" si="350"/>
        <v>42499.842962962968</v>
      </c>
      <c r="T3766" s="12">
        <f t="shared" si="351"/>
        <v>42519.024999999994</v>
      </c>
      <c r="U3766">
        <f t="shared" si="352"/>
        <v>2016</v>
      </c>
      <c r="V3766" s="18">
        <f t="shared" si="353"/>
        <v>19.182037037037038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8315</v>
      </c>
      <c r="P3767" t="s">
        <v>8357</v>
      </c>
      <c r="Q3767">
        <f t="shared" si="349"/>
        <v>113</v>
      </c>
      <c r="R3767">
        <f t="shared" si="348"/>
        <v>74.22</v>
      </c>
      <c r="S3767" s="12">
        <f t="shared" si="350"/>
        <v>41820.776412037041</v>
      </c>
      <c r="T3767" s="12">
        <f t="shared" si="351"/>
        <v>41850.776412037041</v>
      </c>
      <c r="U3767">
        <f t="shared" si="352"/>
        <v>2014</v>
      </c>
      <c r="V3767" s="18">
        <f t="shared" si="353"/>
        <v>30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8315</v>
      </c>
      <c r="P3768" t="s">
        <v>8357</v>
      </c>
      <c r="Q3768">
        <f t="shared" si="349"/>
        <v>103</v>
      </c>
      <c r="R3768">
        <f t="shared" si="348"/>
        <v>106.93</v>
      </c>
      <c r="S3768" s="12">
        <f t="shared" si="350"/>
        <v>41788.167187500003</v>
      </c>
      <c r="T3768" s="12">
        <f t="shared" si="351"/>
        <v>41823.167187500003</v>
      </c>
      <c r="U3768">
        <f t="shared" si="352"/>
        <v>2014</v>
      </c>
      <c r="V3768" s="18">
        <f t="shared" si="353"/>
        <v>35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8315</v>
      </c>
      <c r="P3769" t="s">
        <v>8357</v>
      </c>
      <c r="Q3769">
        <f t="shared" si="349"/>
        <v>117</v>
      </c>
      <c r="R3769">
        <f t="shared" si="348"/>
        <v>41.7</v>
      </c>
      <c r="S3769" s="12">
        <f t="shared" si="350"/>
        <v>42050.019641203704</v>
      </c>
      <c r="T3769" s="12">
        <f t="shared" si="351"/>
        <v>42064.207638888889</v>
      </c>
      <c r="U3769">
        <f t="shared" si="352"/>
        <v>2015</v>
      </c>
      <c r="V3769" s="18">
        <f t="shared" si="353"/>
        <v>14.187997685185186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8315</v>
      </c>
      <c r="P3770" t="s">
        <v>8357</v>
      </c>
      <c r="Q3770">
        <f t="shared" si="349"/>
        <v>108</v>
      </c>
      <c r="R3770">
        <f t="shared" si="348"/>
        <v>74.239999999999995</v>
      </c>
      <c r="S3770" s="12">
        <f t="shared" si="350"/>
        <v>41772.727893518517</v>
      </c>
      <c r="T3770" s="12">
        <f t="shared" si="351"/>
        <v>41802.727893518517</v>
      </c>
      <c r="U3770">
        <f t="shared" si="352"/>
        <v>2014</v>
      </c>
      <c r="V3770" s="18">
        <f t="shared" si="353"/>
        <v>30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8315</v>
      </c>
      <c r="P3771" t="s">
        <v>8357</v>
      </c>
      <c r="Q3771">
        <f t="shared" si="349"/>
        <v>100</v>
      </c>
      <c r="R3771">
        <f t="shared" si="348"/>
        <v>73.33</v>
      </c>
      <c r="S3771" s="12">
        <f t="shared" si="350"/>
        <v>42445.598136574074</v>
      </c>
      <c r="T3771" s="12">
        <f t="shared" si="351"/>
        <v>42475.598136574074</v>
      </c>
      <c r="U3771">
        <f t="shared" si="352"/>
        <v>2016</v>
      </c>
      <c r="V3771" s="18">
        <f t="shared" si="353"/>
        <v>30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8315</v>
      </c>
      <c r="P3772" t="s">
        <v>8357</v>
      </c>
      <c r="Q3772">
        <f t="shared" si="349"/>
        <v>100</v>
      </c>
      <c r="R3772">
        <f t="shared" si="348"/>
        <v>100</v>
      </c>
      <c r="S3772" s="12">
        <f t="shared" si="350"/>
        <v>42138.930671296301</v>
      </c>
      <c r="T3772" s="12">
        <f t="shared" si="351"/>
        <v>42168.930671296301</v>
      </c>
      <c r="U3772">
        <f t="shared" si="352"/>
        <v>2015</v>
      </c>
      <c r="V3772" s="18">
        <f t="shared" si="353"/>
        <v>30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8315</v>
      </c>
      <c r="P3773" t="s">
        <v>8357</v>
      </c>
      <c r="Q3773">
        <f t="shared" si="349"/>
        <v>146</v>
      </c>
      <c r="R3773">
        <f t="shared" si="348"/>
        <v>38.42</v>
      </c>
      <c r="S3773" s="12">
        <f t="shared" si="350"/>
        <v>42493.857083333336</v>
      </c>
      <c r="T3773" s="12">
        <f t="shared" si="351"/>
        <v>42508</v>
      </c>
      <c r="U3773">
        <f t="shared" si="352"/>
        <v>2016</v>
      </c>
      <c r="V3773" s="18">
        <f t="shared" si="353"/>
        <v>14.142916666666666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8315</v>
      </c>
      <c r="P3774" t="s">
        <v>8357</v>
      </c>
      <c r="Q3774">
        <f t="shared" si="349"/>
        <v>110</v>
      </c>
      <c r="R3774">
        <f t="shared" si="348"/>
        <v>166.97</v>
      </c>
      <c r="S3774" s="12">
        <f t="shared" si="350"/>
        <v>42682.616967592592</v>
      </c>
      <c r="T3774" s="12">
        <f t="shared" si="351"/>
        <v>42703.25</v>
      </c>
      <c r="U3774">
        <f t="shared" si="352"/>
        <v>2016</v>
      </c>
      <c r="V3774" s="18">
        <f t="shared" si="353"/>
        <v>20.633032407407406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8315</v>
      </c>
      <c r="P3775" t="s">
        <v>8357</v>
      </c>
      <c r="Q3775">
        <f t="shared" si="349"/>
        <v>108</v>
      </c>
      <c r="R3775">
        <f t="shared" si="348"/>
        <v>94.91</v>
      </c>
      <c r="S3775" s="12">
        <f t="shared" si="350"/>
        <v>42656.005173611105</v>
      </c>
      <c r="T3775" s="12">
        <f t="shared" si="351"/>
        <v>42689.088888888888</v>
      </c>
      <c r="U3775">
        <f t="shared" si="352"/>
        <v>2016</v>
      </c>
      <c r="V3775" s="18">
        <f t="shared" si="353"/>
        <v>33.083715277777777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8315</v>
      </c>
      <c r="P3776" t="s">
        <v>8357</v>
      </c>
      <c r="Q3776">
        <f t="shared" si="349"/>
        <v>100</v>
      </c>
      <c r="R3776">
        <f t="shared" si="348"/>
        <v>100</v>
      </c>
      <c r="S3776" s="12">
        <f t="shared" si="350"/>
        <v>42087.792303240742</v>
      </c>
      <c r="T3776" s="12">
        <f t="shared" si="351"/>
        <v>42103.792303240742</v>
      </c>
      <c r="U3776">
        <f t="shared" si="352"/>
        <v>2015</v>
      </c>
      <c r="V3776" s="18">
        <f t="shared" si="353"/>
        <v>16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8315</v>
      </c>
      <c r="P3777" t="s">
        <v>8357</v>
      </c>
      <c r="Q3777">
        <f t="shared" si="349"/>
        <v>100</v>
      </c>
      <c r="R3777">
        <f t="shared" si="348"/>
        <v>143.21</v>
      </c>
      <c r="S3777" s="12">
        <f t="shared" si="350"/>
        <v>42075.942627314813</v>
      </c>
      <c r="T3777" s="12">
        <f t="shared" si="351"/>
        <v>42103.166666666672</v>
      </c>
      <c r="U3777">
        <f t="shared" si="352"/>
        <v>2015</v>
      </c>
      <c r="V3777" s="18">
        <f t="shared" si="353"/>
        <v>27.224039351851854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8315</v>
      </c>
      <c r="P3778" t="s">
        <v>8357</v>
      </c>
      <c r="Q3778">
        <f t="shared" si="349"/>
        <v>107</v>
      </c>
      <c r="R3778">
        <f t="shared" ref="R3778:R3841" si="354">IFERROR(ROUND(E3778/L3778,2),0)</f>
        <v>90.82</v>
      </c>
      <c r="S3778" s="12">
        <f t="shared" si="350"/>
        <v>41814.367800925924</v>
      </c>
      <c r="T3778" s="12">
        <f t="shared" si="351"/>
        <v>41852.041666666664</v>
      </c>
      <c r="U3778">
        <f t="shared" si="352"/>
        <v>2014</v>
      </c>
      <c r="V3778" s="18">
        <f t="shared" si="353"/>
        <v>37.673865740740744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8315</v>
      </c>
      <c r="P3779" t="s">
        <v>8357</v>
      </c>
      <c r="Q3779">
        <f t="shared" ref="Q3779:Q3842" si="355">ROUND(E3779/D3779*100,0)</f>
        <v>143</v>
      </c>
      <c r="R3779">
        <f t="shared" si="354"/>
        <v>48.54</v>
      </c>
      <c r="S3779" s="12">
        <f t="shared" ref="S3779:S3842" si="356">(((J3779/60)/60)/24)+DATE(1970,1,1)</f>
        <v>41887.111354166671</v>
      </c>
      <c r="T3779" s="12">
        <f t="shared" ref="T3779:T3842" si="357">(((I3779/60)/60)/24)+DATE(1970,1,1)</f>
        <v>41909.166666666664</v>
      </c>
      <c r="U3779">
        <f t="shared" ref="U3779:U3842" si="358">YEAR(S3779)</f>
        <v>2014</v>
      </c>
      <c r="V3779" s="18">
        <f t="shared" ref="V3779:V3842" si="359">(I3779-J3779)/60/60/24</f>
        <v>22.055312499999999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8315</v>
      </c>
      <c r="P3780" t="s">
        <v>8357</v>
      </c>
      <c r="Q3780">
        <f t="shared" si="355"/>
        <v>105</v>
      </c>
      <c r="R3780">
        <f t="shared" si="354"/>
        <v>70.03</v>
      </c>
      <c r="S3780" s="12">
        <f t="shared" si="356"/>
        <v>41989.819212962961</v>
      </c>
      <c r="T3780" s="12">
        <f t="shared" si="357"/>
        <v>42049.819212962961</v>
      </c>
      <c r="U3780">
        <f t="shared" si="358"/>
        <v>2014</v>
      </c>
      <c r="V3780" s="18">
        <f t="shared" si="359"/>
        <v>60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8315</v>
      </c>
      <c r="P3781" t="s">
        <v>8357</v>
      </c>
      <c r="Q3781">
        <f t="shared" si="355"/>
        <v>104</v>
      </c>
      <c r="R3781">
        <f t="shared" si="354"/>
        <v>135.63</v>
      </c>
      <c r="S3781" s="12">
        <f t="shared" si="356"/>
        <v>42425.735416666663</v>
      </c>
      <c r="T3781" s="12">
        <f t="shared" si="357"/>
        <v>42455.693750000006</v>
      </c>
      <c r="U3781">
        <f t="shared" si="358"/>
        <v>2016</v>
      </c>
      <c r="V3781" s="18">
        <f t="shared" si="359"/>
        <v>29.958333333333332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8315</v>
      </c>
      <c r="P3782" t="s">
        <v>8357</v>
      </c>
      <c r="Q3782">
        <f t="shared" si="355"/>
        <v>120</v>
      </c>
      <c r="R3782">
        <f t="shared" si="354"/>
        <v>100</v>
      </c>
      <c r="S3782" s="12">
        <f t="shared" si="356"/>
        <v>42166.219733796301</v>
      </c>
      <c r="T3782" s="12">
        <f t="shared" si="357"/>
        <v>42198.837499999994</v>
      </c>
      <c r="U3782">
        <f t="shared" si="358"/>
        <v>2015</v>
      </c>
      <c r="V3782" s="18">
        <f t="shared" si="359"/>
        <v>32.617766203703702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8315</v>
      </c>
      <c r="P3783" t="s">
        <v>8357</v>
      </c>
      <c r="Q3783">
        <f t="shared" si="355"/>
        <v>110</v>
      </c>
      <c r="R3783">
        <f t="shared" si="354"/>
        <v>94.9</v>
      </c>
      <c r="S3783" s="12">
        <f t="shared" si="356"/>
        <v>41865.882928240739</v>
      </c>
      <c r="T3783" s="12">
        <f t="shared" si="357"/>
        <v>41890.882928240739</v>
      </c>
      <c r="U3783">
        <f t="shared" si="358"/>
        <v>2014</v>
      </c>
      <c r="V3783" s="18">
        <f t="shared" si="359"/>
        <v>25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8315</v>
      </c>
      <c r="P3784" t="s">
        <v>8357</v>
      </c>
      <c r="Q3784">
        <f t="shared" si="355"/>
        <v>102</v>
      </c>
      <c r="R3784">
        <f t="shared" si="354"/>
        <v>75.37</v>
      </c>
      <c r="S3784" s="12">
        <f t="shared" si="356"/>
        <v>42546.862233796302</v>
      </c>
      <c r="T3784" s="12">
        <f t="shared" si="357"/>
        <v>42575.958333333328</v>
      </c>
      <c r="U3784">
        <f t="shared" si="358"/>
        <v>2016</v>
      </c>
      <c r="V3784" s="18">
        <f t="shared" si="359"/>
        <v>29.096099537037034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8315</v>
      </c>
      <c r="P3785" t="s">
        <v>8357</v>
      </c>
      <c r="Q3785">
        <f t="shared" si="355"/>
        <v>129</v>
      </c>
      <c r="R3785">
        <f t="shared" si="354"/>
        <v>64.459999999999994</v>
      </c>
      <c r="S3785" s="12">
        <f t="shared" si="356"/>
        <v>42420.140277777777</v>
      </c>
      <c r="T3785" s="12">
        <f t="shared" si="357"/>
        <v>42444.666666666672</v>
      </c>
      <c r="U3785">
        <f t="shared" si="358"/>
        <v>2016</v>
      </c>
      <c r="V3785" s="18">
        <f t="shared" si="359"/>
        <v>24.526388888888889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8315</v>
      </c>
      <c r="P3786" t="s">
        <v>8357</v>
      </c>
      <c r="Q3786">
        <f t="shared" si="355"/>
        <v>115</v>
      </c>
      <c r="R3786">
        <f t="shared" si="354"/>
        <v>115</v>
      </c>
      <c r="S3786" s="12">
        <f t="shared" si="356"/>
        <v>42531.980694444443</v>
      </c>
      <c r="T3786" s="12">
        <f t="shared" si="357"/>
        <v>42561.980694444443</v>
      </c>
      <c r="U3786">
        <f t="shared" si="358"/>
        <v>2016</v>
      </c>
      <c r="V3786" s="18">
        <f t="shared" si="359"/>
        <v>30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8315</v>
      </c>
      <c r="P3787" t="s">
        <v>8357</v>
      </c>
      <c r="Q3787">
        <f t="shared" si="355"/>
        <v>151</v>
      </c>
      <c r="R3787">
        <f t="shared" si="354"/>
        <v>100.5</v>
      </c>
      <c r="S3787" s="12">
        <f t="shared" si="356"/>
        <v>42548.63853009259</v>
      </c>
      <c r="T3787" s="12">
        <f t="shared" si="357"/>
        <v>42584.418749999997</v>
      </c>
      <c r="U3787">
        <f t="shared" si="358"/>
        <v>2016</v>
      </c>
      <c r="V3787" s="18">
        <f t="shared" si="359"/>
        <v>35.780219907407407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8315</v>
      </c>
      <c r="P3788" t="s">
        <v>8357</v>
      </c>
      <c r="Q3788">
        <f t="shared" si="355"/>
        <v>111</v>
      </c>
      <c r="R3788">
        <f t="shared" si="354"/>
        <v>93.77</v>
      </c>
      <c r="S3788" s="12">
        <f t="shared" si="356"/>
        <v>42487.037905092591</v>
      </c>
      <c r="T3788" s="12">
        <f t="shared" si="357"/>
        <v>42517.037905092591</v>
      </c>
      <c r="U3788">
        <f t="shared" si="358"/>
        <v>2016</v>
      </c>
      <c r="V3788" s="18">
        <f t="shared" si="359"/>
        <v>30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8315</v>
      </c>
      <c r="P3789" t="s">
        <v>8357</v>
      </c>
      <c r="Q3789">
        <f t="shared" si="355"/>
        <v>100</v>
      </c>
      <c r="R3789">
        <f t="shared" si="354"/>
        <v>35.1</v>
      </c>
      <c r="S3789" s="12">
        <f t="shared" si="356"/>
        <v>42167.534791666665</v>
      </c>
      <c r="T3789" s="12">
        <f t="shared" si="357"/>
        <v>42196.165972222225</v>
      </c>
      <c r="U3789">
        <f t="shared" si="358"/>
        <v>2015</v>
      </c>
      <c r="V3789" s="18">
        <f t="shared" si="359"/>
        <v>28.631180555555556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8315</v>
      </c>
      <c r="P3790" t="s">
        <v>8357</v>
      </c>
      <c r="Q3790">
        <f t="shared" si="355"/>
        <v>1</v>
      </c>
      <c r="R3790">
        <f t="shared" si="354"/>
        <v>500</v>
      </c>
      <c r="S3790" s="12">
        <f t="shared" si="356"/>
        <v>42333.695821759262</v>
      </c>
      <c r="T3790" s="12">
        <f t="shared" si="357"/>
        <v>42361.679166666669</v>
      </c>
      <c r="U3790">
        <f t="shared" si="358"/>
        <v>2015</v>
      </c>
      <c r="V3790" s="18">
        <f t="shared" si="359"/>
        <v>27.98334490740741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8315</v>
      </c>
      <c r="P3791" t="s">
        <v>8357</v>
      </c>
      <c r="Q3791">
        <f t="shared" si="355"/>
        <v>3</v>
      </c>
      <c r="R3791">
        <f t="shared" si="354"/>
        <v>29</v>
      </c>
      <c r="S3791" s="12">
        <f t="shared" si="356"/>
        <v>42138.798819444448</v>
      </c>
      <c r="T3791" s="12">
        <f t="shared" si="357"/>
        <v>42170.798819444448</v>
      </c>
      <c r="U3791">
        <f t="shared" si="358"/>
        <v>2015</v>
      </c>
      <c r="V3791" s="18">
        <f t="shared" si="359"/>
        <v>32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8315</v>
      </c>
      <c r="P3792" t="s">
        <v>8357</v>
      </c>
      <c r="Q3792">
        <f t="shared" si="355"/>
        <v>0</v>
      </c>
      <c r="R3792">
        <f t="shared" si="354"/>
        <v>0</v>
      </c>
      <c r="S3792" s="12">
        <f t="shared" si="356"/>
        <v>42666.666932870372</v>
      </c>
      <c r="T3792" s="12">
        <f t="shared" si="357"/>
        <v>42696.708599537036</v>
      </c>
      <c r="U3792">
        <f t="shared" si="358"/>
        <v>2016</v>
      </c>
      <c r="V3792" s="18">
        <f t="shared" si="359"/>
        <v>30.041666666666668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8315</v>
      </c>
      <c r="P3793" t="s">
        <v>8357</v>
      </c>
      <c r="Q3793">
        <f t="shared" si="355"/>
        <v>0</v>
      </c>
      <c r="R3793">
        <f t="shared" si="354"/>
        <v>0</v>
      </c>
      <c r="S3793" s="12">
        <f t="shared" si="356"/>
        <v>41766.692037037035</v>
      </c>
      <c r="T3793" s="12">
        <f t="shared" si="357"/>
        <v>41826.692037037035</v>
      </c>
      <c r="U3793">
        <f t="shared" si="358"/>
        <v>2014</v>
      </c>
      <c r="V3793" s="18">
        <f t="shared" si="359"/>
        <v>60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8315</v>
      </c>
      <c r="P3794" t="s">
        <v>8357</v>
      </c>
      <c r="Q3794">
        <f t="shared" si="355"/>
        <v>0</v>
      </c>
      <c r="R3794">
        <f t="shared" si="354"/>
        <v>17.5</v>
      </c>
      <c r="S3794" s="12">
        <f t="shared" si="356"/>
        <v>42170.447013888886</v>
      </c>
      <c r="T3794" s="12">
        <f t="shared" si="357"/>
        <v>42200.447013888886</v>
      </c>
      <c r="U3794">
        <f t="shared" si="358"/>
        <v>2015</v>
      </c>
      <c r="V3794" s="18">
        <f t="shared" si="359"/>
        <v>30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8315</v>
      </c>
      <c r="P3795" t="s">
        <v>8357</v>
      </c>
      <c r="Q3795">
        <f t="shared" si="355"/>
        <v>60</v>
      </c>
      <c r="R3795">
        <f t="shared" si="354"/>
        <v>174</v>
      </c>
      <c r="S3795" s="12">
        <f t="shared" si="356"/>
        <v>41968.938993055555</v>
      </c>
      <c r="T3795" s="12">
        <f t="shared" si="357"/>
        <v>41989.938993055555</v>
      </c>
      <c r="U3795">
        <f t="shared" si="358"/>
        <v>2014</v>
      </c>
      <c r="V3795" s="18">
        <f t="shared" si="359"/>
        <v>21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8315</v>
      </c>
      <c r="P3796" t="s">
        <v>8357</v>
      </c>
      <c r="Q3796">
        <f t="shared" si="355"/>
        <v>1</v>
      </c>
      <c r="R3796">
        <f t="shared" si="354"/>
        <v>50</v>
      </c>
      <c r="S3796" s="12">
        <f t="shared" si="356"/>
        <v>42132.58048611111</v>
      </c>
      <c r="T3796" s="12">
        <f t="shared" si="357"/>
        <v>42162.58048611111</v>
      </c>
      <c r="U3796">
        <f t="shared" si="358"/>
        <v>2015</v>
      </c>
      <c r="V3796" s="18">
        <f t="shared" si="359"/>
        <v>30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8315</v>
      </c>
      <c r="P3797" t="s">
        <v>8357</v>
      </c>
      <c r="Q3797">
        <f t="shared" si="355"/>
        <v>2</v>
      </c>
      <c r="R3797">
        <f t="shared" si="354"/>
        <v>5</v>
      </c>
      <c r="S3797" s="12">
        <f t="shared" si="356"/>
        <v>42201.436226851853</v>
      </c>
      <c r="T3797" s="12">
        <f t="shared" si="357"/>
        <v>42244.9375</v>
      </c>
      <c r="U3797">
        <f t="shared" si="358"/>
        <v>2015</v>
      </c>
      <c r="V3797" s="18">
        <f t="shared" si="359"/>
        <v>43.501273148148151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8315</v>
      </c>
      <c r="P3798" t="s">
        <v>8357</v>
      </c>
      <c r="Q3798">
        <f t="shared" si="355"/>
        <v>0</v>
      </c>
      <c r="R3798">
        <f t="shared" si="354"/>
        <v>1</v>
      </c>
      <c r="S3798" s="12">
        <f t="shared" si="356"/>
        <v>42689.029583333337</v>
      </c>
      <c r="T3798" s="12">
        <f t="shared" si="357"/>
        <v>42749.029583333337</v>
      </c>
      <c r="U3798">
        <f t="shared" si="358"/>
        <v>2016</v>
      </c>
      <c r="V3798" s="18">
        <f t="shared" si="359"/>
        <v>60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8315</v>
      </c>
      <c r="P3799" t="s">
        <v>8357</v>
      </c>
      <c r="Q3799">
        <f t="shared" si="355"/>
        <v>90</v>
      </c>
      <c r="R3799">
        <f t="shared" si="354"/>
        <v>145.41</v>
      </c>
      <c r="S3799" s="12">
        <f t="shared" si="356"/>
        <v>42084.881539351853</v>
      </c>
      <c r="T3799" s="12">
        <f t="shared" si="357"/>
        <v>42114.881539351853</v>
      </c>
      <c r="U3799">
        <f t="shared" si="358"/>
        <v>2015</v>
      </c>
      <c r="V3799" s="18">
        <f t="shared" si="359"/>
        <v>30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8315</v>
      </c>
      <c r="P3800" t="s">
        <v>8357</v>
      </c>
      <c r="Q3800">
        <f t="shared" si="355"/>
        <v>1</v>
      </c>
      <c r="R3800">
        <f t="shared" si="354"/>
        <v>205</v>
      </c>
      <c r="S3800" s="12">
        <f t="shared" si="356"/>
        <v>41831.722777777781</v>
      </c>
      <c r="T3800" s="12">
        <f t="shared" si="357"/>
        <v>41861.722777777781</v>
      </c>
      <c r="U3800">
        <f t="shared" si="358"/>
        <v>2014</v>
      </c>
      <c r="V3800" s="18">
        <f t="shared" si="359"/>
        <v>30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8315</v>
      </c>
      <c r="P3801" t="s">
        <v>8357</v>
      </c>
      <c r="Q3801">
        <f t="shared" si="355"/>
        <v>4</v>
      </c>
      <c r="R3801">
        <f t="shared" si="354"/>
        <v>100.5</v>
      </c>
      <c r="S3801" s="12">
        <f t="shared" si="356"/>
        <v>42410.93105324074</v>
      </c>
      <c r="T3801" s="12">
        <f t="shared" si="357"/>
        <v>42440.93105324074</v>
      </c>
      <c r="U3801">
        <f t="shared" si="358"/>
        <v>2016</v>
      </c>
      <c r="V3801" s="18">
        <f t="shared" si="359"/>
        <v>30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8315</v>
      </c>
      <c r="P3802" t="s">
        <v>8357</v>
      </c>
      <c r="Q3802">
        <f t="shared" si="355"/>
        <v>4</v>
      </c>
      <c r="R3802">
        <f t="shared" si="354"/>
        <v>55.06</v>
      </c>
      <c r="S3802" s="12">
        <f t="shared" si="356"/>
        <v>41982.737071759257</v>
      </c>
      <c r="T3802" s="12">
        <f t="shared" si="357"/>
        <v>42015.207638888889</v>
      </c>
      <c r="U3802">
        <f t="shared" si="358"/>
        <v>2014</v>
      </c>
      <c r="V3802" s="18">
        <f t="shared" si="359"/>
        <v>32.470567129629629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8315</v>
      </c>
      <c r="P3803" t="s">
        <v>8357</v>
      </c>
      <c r="Q3803">
        <f t="shared" si="355"/>
        <v>9</v>
      </c>
      <c r="R3803">
        <f t="shared" si="354"/>
        <v>47.33</v>
      </c>
      <c r="S3803" s="12">
        <f t="shared" si="356"/>
        <v>41975.676111111112</v>
      </c>
      <c r="T3803" s="12">
        <f t="shared" si="357"/>
        <v>42006.676111111112</v>
      </c>
      <c r="U3803">
        <f t="shared" si="358"/>
        <v>2014</v>
      </c>
      <c r="V3803" s="18">
        <f t="shared" si="359"/>
        <v>31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8315</v>
      </c>
      <c r="P3804" t="s">
        <v>8357</v>
      </c>
      <c r="Q3804">
        <f t="shared" si="355"/>
        <v>0</v>
      </c>
      <c r="R3804">
        <f t="shared" si="354"/>
        <v>0</v>
      </c>
      <c r="S3804" s="12">
        <f t="shared" si="356"/>
        <v>42269.126226851848</v>
      </c>
      <c r="T3804" s="12">
        <f t="shared" si="357"/>
        <v>42299.126226851848</v>
      </c>
      <c r="U3804">
        <f t="shared" si="358"/>
        <v>2015</v>
      </c>
      <c r="V3804" s="18">
        <f t="shared" si="359"/>
        <v>30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8315</v>
      </c>
      <c r="P3805" t="s">
        <v>8357</v>
      </c>
      <c r="Q3805">
        <f t="shared" si="355"/>
        <v>20</v>
      </c>
      <c r="R3805">
        <f t="shared" si="354"/>
        <v>58.95</v>
      </c>
      <c r="S3805" s="12">
        <f t="shared" si="356"/>
        <v>42403.971851851849</v>
      </c>
      <c r="T3805" s="12">
        <f t="shared" si="357"/>
        <v>42433.971851851849</v>
      </c>
      <c r="U3805">
        <f t="shared" si="358"/>
        <v>2016</v>
      </c>
      <c r="V3805" s="18">
        <f t="shared" si="359"/>
        <v>30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8315</v>
      </c>
      <c r="P3806" t="s">
        <v>8357</v>
      </c>
      <c r="Q3806">
        <f t="shared" si="355"/>
        <v>0</v>
      </c>
      <c r="R3806">
        <f t="shared" si="354"/>
        <v>0</v>
      </c>
      <c r="S3806" s="12">
        <f t="shared" si="356"/>
        <v>42527.00953703704</v>
      </c>
      <c r="T3806" s="12">
        <f t="shared" si="357"/>
        <v>42582.291666666672</v>
      </c>
      <c r="U3806">
        <f t="shared" si="358"/>
        <v>2016</v>
      </c>
      <c r="V3806" s="18">
        <f t="shared" si="359"/>
        <v>55.282129629629623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8315</v>
      </c>
      <c r="P3807" t="s">
        <v>8357</v>
      </c>
      <c r="Q3807">
        <f t="shared" si="355"/>
        <v>0</v>
      </c>
      <c r="R3807">
        <f t="shared" si="354"/>
        <v>1.5</v>
      </c>
      <c r="S3807" s="12">
        <f t="shared" si="356"/>
        <v>41849.887037037035</v>
      </c>
      <c r="T3807" s="12">
        <f t="shared" si="357"/>
        <v>41909.887037037035</v>
      </c>
      <c r="U3807">
        <f t="shared" si="358"/>
        <v>2014</v>
      </c>
      <c r="V3807" s="18">
        <f t="shared" si="359"/>
        <v>60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8315</v>
      </c>
      <c r="P3808" t="s">
        <v>8357</v>
      </c>
      <c r="Q3808">
        <f t="shared" si="355"/>
        <v>0</v>
      </c>
      <c r="R3808">
        <f t="shared" si="354"/>
        <v>5</v>
      </c>
      <c r="S3808" s="12">
        <f t="shared" si="356"/>
        <v>41799.259039351848</v>
      </c>
      <c r="T3808" s="12">
        <f t="shared" si="357"/>
        <v>41819.259039351848</v>
      </c>
      <c r="U3808">
        <f t="shared" si="358"/>
        <v>2014</v>
      </c>
      <c r="V3808" s="18">
        <f t="shared" si="359"/>
        <v>20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8315</v>
      </c>
      <c r="P3809" t="s">
        <v>8357</v>
      </c>
      <c r="Q3809">
        <f t="shared" si="355"/>
        <v>30</v>
      </c>
      <c r="R3809">
        <f t="shared" si="354"/>
        <v>50.56</v>
      </c>
      <c r="S3809" s="12">
        <f t="shared" si="356"/>
        <v>42090.909016203703</v>
      </c>
      <c r="T3809" s="12">
        <f t="shared" si="357"/>
        <v>42097.909016203703</v>
      </c>
      <c r="U3809">
        <f t="shared" si="358"/>
        <v>2015</v>
      </c>
      <c r="V3809" s="18">
        <f t="shared" si="359"/>
        <v>7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8315</v>
      </c>
      <c r="P3810" t="s">
        <v>8316</v>
      </c>
      <c r="Q3810">
        <f t="shared" si="355"/>
        <v>100</v>
      </c>
      <c r="R3810">
        <f t="shared" si="354"/>
        <v>41.67</v>
      </c>
      <c r="S3810" s="12">
        <f t="shared" si="356"/>
        <v>42059.453923611116</v>
      </c>
      <c r="T3810" s="12">
        <f t="shared" si="357"/>
        <v>42119.412256944444</v>
      </c>
      <c r="U3810">
        <f t="shared" si="358"/>
        <v>2015</v>
      </c>
      <c r="V3810" s="18">
        <f t="shared" si="359"/>
        <v>59.958333333333336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8315</v>
      </c>
      <c r="P3811" t="s">
        <v>8316</v>
      </c>
      <c r="Q3811">
        <f t="shared" si="355"/>
        <v>101</v>
      </c>
      <c r="R3811">
        <f t="shared" si="354"/>
        <v>53.29</v>
      </c>
      <c r="S3811" s="12">
        <f t="shared" si="356"/>
        <v>41800.526701388888</v>
      </c>
      <c r="T3811" s="12">
        <f t="shared" si="357"/>
        <v>41850.958333333336</v>
      </c>
      <c r="U3811">
        <f t="shared" si="358"/>
        <v>2014</v>
      </c>
      <c r="V3811" s="18">
        <f t="shared" si="359"/>
        <v>50.43163194444444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8315</v>
      </c>
      <c r="P3812" t="s">
        <v>8316</v>
      </c>
      <c r="Q3812">
        <f t="shared" si="355"/>
        <v>122</v>
      </c>
      <c r="R3812">
        <f t="shared" si="354"/>
        <v>70.23</v>
      </c>
      <c r="S3812" s="12">
        <f t="shared" si="356"/>
        <v>42054.849050925928</v>
      </c>
      <c r="T3812" s="12">
        <f t="shared" si="357"/>
        <v>42084.807384259257</v>
      </c>
      <c r="U3812">
        <f t="shared" si="358"/>
        <v>2015</v>
      </c>
      <c r="V3812" s="18">
        <f t="shared" si="359"/>
        <v>29.958333333333332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8315</v>
      </c>
      <c r="P3813" t="s">
        <v>8316</v>
      </c>
      <c r="Q3813">
        <f t="shared" si="355"/>
        <v>330</v>
      </c>
      <c r="R3813">
        <f t="shared" si="354"/>
        <v>43.42</v>
      </c>
      <c r="S3813" s="12">
        <f t="shared" si="356"/>
        <v>42487.62700231481</v>
      </c>
      <c r="T3813" s="12">
        <f t="shared" si="357"/>
        <v>42521.458333333328</v>
      </c>
      <c r="U3813">
        <f t="shared" si="358"/>
        <v>2016</v>
      </c>
      <c r="V3813" s="18">
        <f t="shared" si="359"/>
        <v>33.831331018518519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8315</v>
      </c>
      <c r="P3814" t="s">
        <v>8316</v>
      </c>
      <c r="Q3814">
        <f t="shared" si="355"/>
        <v>110</v>
      </c>
      <c r="R3814">
        <f t="shared" si="354"/>
        <v>199.18</v>
      </c>
      <c r="S3814" s="12">
        <f t="shared" si="356"/>
        <v>42109.751250000001</v>
      </c>
      <c r="T3814" s="12">
        <f t="shared" si="357"/>
        <v>42156.165972222225</v>
      </c>
      <c r="U3814">
        <f t="shared" si="358"/>
        <v>2015</v>
      </c>
      <c r="V3814" s="18">
        <f t="shared" si="359"/>
        <v>46.414722222222224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8315</v>
      </c>
      <c r="P3815" t="s">
        <v>8316</v>
      </c>
      <c r="Q3815">
        <f t="shared" si="355"/>
        <v>101</v>
      </c>
      <c r="R3815">
        <f t="shared" si="354"/>
        <v>78.52</v>
      </c>
      <c r="S3815" s="12">
        <f t="shared" si="356"/>
        <v>42497.275706018518</v>
      </c>
      <c r="T3815" s="12">
        <f t="shared" si="357"/>
        <v>42535.904861111107</v>
      </c>
      <c r="U3815">
        <f t="shared" si="358"/>
        <v>2016</v>
      </c>
      <c r="V3815" s="18">
        <f t="shared" si="359"/>
        <v>38.62915509259259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8315</v>
      </c>
      <c r="P3816" t="s">
        <v>8316</v>
      </c>
      <c r="Q3816">
        <f t="shared" si="355"/>
        <v>140</v>
      </c>
      <c r="R3816">
        <f t="shared" si="354"/>
        <v>61.82</v>
      </c>
      <c r="S3816" s="12">
        <f t="shared" si="356"/>
        <v>42058.904074074075</v>
      </c>
      <c r="T3816" s="12">
        <f t="shared" si="357"/>
        <v>42095.165972222225</v>
      </c>
      <c r="U3816">
        <f t="shared" si="358"/>
        <v>2015</v>
      </c>
      <c r="V3816" s="18">
        <f t="shared" si="359"/>
        <v>36.261898148148148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8315</v>
      </c>
      <c r="P3817" t="s">
        <v>8316</v>
      </c>
      <c r="Q3817">
        <f t="shared" si="355"/>
        <v>100</v>
      </c>
      <c r="R3817">
        <f t="shared" si="354"/>
        <v>50</v>
      </c>
      <c r="S3817" s="12">
        <f t="shared" si="356"/>
        <v>42207.259918981479</v>
      </c>
      <c r="T3817" s="12">
        <f t="shared" si="357"/>
        <v>42236.958333333328</v>
      </c>
      <c r="U3817">
        <f t="shared" si="358"/>
        <v>2015</v>
      </c>
      <c r="V3817" s="18">
        <f t="shared" si="359"/>
        <v>29.698414351851852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8315</v>
      </c>
      <c r="P3818" t="s">
        <v>8316</v>
      </c>
      <c r="Q3818">
        <f t="shared" si="355"/>
        <v>119</v>
      </c>
      <c r="R3818">
        <f t="shared" si="354"/>
        <v>48.34</v>
      </c>
      <c r="S3818" s="12">
        <f t="shared" si="356"/>
        <v>41807.690081018518</v>
      </c>
      <c r="T3818" s="12">
        <f t="shared" si="357"/>
        <v>41837.690081018518</v>
      </c>
      <c r="U3818">
        <f t="shared" si="358"/>
        <v>2014</v>
      </c>
      <c r="V3818" s="18">
        <f t="shared" si="359"/>
        <v>30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8315</v>
      </c>
      <c r="P3819" t="s">
        <v>8316</v>
      </c>
      <c r="Q3819">
        <f t="shared" si="355"/>
        <v>107</v>
      </c>
      <c r="R3819">
        <f t="shared" si="354"/>
        <v>107.25</v>
      </c>
      <c r="S3819" s="12">
        <f t="shared" si="356"/>
        <v>42284.69694444444</v>
      </c>
      <c r="T3819" s="12">
        <f t="shared" si="357"/>
        <v>42301.165972222225</v>
      </c>
      <c r="U3819">
        <f t="shared" si="358"/>
        <v>2015</v>
      </c>
      <c r="V3819" s="18">
        <f t="shared" si="359"/>
        <v>16.469027777777779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8315</v>
      </c>
      <c r="P3820" t="s">
        <v>8316</v>
      </c>
      <c r="Q3820">
        <f t="shared" si="355"/>
        <v>228</v>
      </c>
      <c r="R3820">
        <f t="shared" si="354"/>
        <v>57</v>
      </c>
      <c r="S3820" s="12">
        <f t="shared" si="356"/>
        <v>42045.84238425926</v>
      </c>
      <c r="T3820" s="12">
        <f t="shared" si="357"/>
        <v>42075.800717592589</v>
      </c>
      <c r="U3820">
        <f t="shared" si="358"/>
        <v>2015</v>
      </c>
      <c r="V3820" s="18">
        <f t="shared" si="359"/>
        <v>29.958333333333332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8315</v>
      </c>
      <c r="P3821" t="s">
        <v>8316</v>
      </c>
      <c r="Q3821">
        <f t="shared" si="355"/>
        <v>106</v>
      </c>
      <c r="R3821">
        <f t="shared" si="354"/>
        <v>40.92</v>
      </c>
      <c r="S3821" s="12">
        <f t="shared" si="356"/>
        <v>42184.209537037037</v>
      </c>
      <c r="T3821" s="12">
        <f t="shared" si="357"/>
        <v>42202.876388888893</v>
      </c>
      <c r="U3821">
        <f t="shared" si="358"/>
        <v>2015</v>
      </c>
      <c r="V3821" s="18">
        <f t="shared" si="359"/>
        <v>18.666851851851852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8315</v>
      </c>
      <c r="P3822" t="s">
        <v>8316</v>
      </c>
      <c r="Q3822">
        <f t="shared" si="355"/>
        <v>143</v>
      </c>
      <c r="R3822">
        <f t="shared" si="354"/>
        <v>21.5</v>
      </c>
      <c r="S3822" s="12">
        <f t="shared" si="356"/>
        <v>42160.651817129634</v>
      </c>
      <c r="T3822" s="12">
        <f t="shared" si="357"/>
        <v>42190.651817129634</v>
      </c>
      <c r="U3822">
        <f t="shared" si="358"/>
        <v>2015</v>
      </c>
      <c r="V3822" s="18">
        <f t="shared" si="359"/>
        <v>30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8315</v>
      </c>
      <c r="P3823" t="s">
        <v>8316</v>
      </c>
      <c r="Q3823">
        <f t="shared" si="355"/>
        <v>105</v>
      </c>
      <c r="R3823">
        <f t="shared" si="354"/>
        <v>79.540000000000006</v>
      </c>
      <c r="S3823" s="12">
        <f t="shared" si="356"/>
        <v>42341.180636574078</v>
      </c>
      <c r="T3823" s="12">
        <f t="shared" si="357"/>
        <v>42373.180636574078</v>
      </c>
      <c r="U3823">
        <f t="shared" si="358"/>
        <v>2015</v>
      </c>
      <c r="V3823" s="18">
        <f t="shared" si="359"/>
        <v>32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8315</v>
      </c>
      <c r="P3824" t="s">
        <v>8316</v>
      </c>
      <c r="Q3824">
        <f t="shared" si="355"/>
        <v>110</v>
      </c>
      <c r="R3824">
        <f t="shared" si="354"/>
        <v>72.38</v>
      </c>
      <c r="S3824" s="12">
        <f t="shared" si="356"/>
        <v>42329.838159722218</v>
      </c>
      <c r="T3824" s="12">
        <f t="shared" si="357"/>
        <v>42388.957638888889</v>
      </c>
      <c r="U3824">
        <f t="shared" si="358"/>
        <v>2015</v>
      </c>
      <c r="V3824" s="18">
        <f t="shared" si="359"/>
        <v>59.119479166666672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8315</v>
      </c>
      <c r="P3825" t="s">
        <v>8316</v>
      </c>
      <c r="Q3825">
        <f t="shared" si="355"/>
        <v>106</v>
      </c>
      <c r="R3825">
        <f t="shared" si="354"/>
        <v>64.63</v>
      </c>
      <c r="S3825" s="12">
        <f t="shared" si="356"/>
        <v>42170.910231481481</v>
      </c>
      <c r="T3825" s="12">
        <f t="shared" si="357"/>
        <v>42205.165972222225</v>
      </c>
      <c r="U3825">
        <f t="shared" si="358"/>
        <v>2015</v>
      </c>
      <c r="V3825" s="18">
        <f t="shared" si="359"/>
        <v>34.255740740740741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8315</v>
      </c>
      <c r="P3826" t="s">
        <v>8316</v>
      </c>
      <c r="Q3826">
        <f t="shared" si="355"/>
        <v>108</v>
      </c>
      <c r="R3826">
        <f t="shared" si="354"/>
        <v>38.57</v>
      </c>
      <c r="S3826" s="12">
        <f t="shared" si="356"/>
        <v>42571.626192129625</v>
      </c>
      <c r="T3826" s="12">
        <f t="shared" si="357"/>
        <v>42583.570138888885</v>
      </c>
      <c r="U3826">
        <f t="shared" si="358"/>
        <v>2016</v>
      </c>
      <c r="V3826" s="18">
        <f t="shared" si="359"/>
        <v>11.94394675925926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8315</v>
      </c>
      <c r="P3827" t="s">
        <v>8316</v>
      </c>
      <c r="Q3827">
        <f t="shared" si="355"/>
        <v>105</v>
      </c>
      <c r="R3827">
        <f t="shared" si="354"/>
        <v>107.57</v>
      </c>
      <c r="S3827" s="12">
        <f t="shared" si="356"/>
        <v>42151.069606481484</v>
      </c>
      <c r="T3827" s="12">
        <f t="shared" si="357"/>
        <v>42172.069606481484</v>
      </c>
      <c r="U3827">
        <f t="shared" si="358"/>
        <v>2015</v>
      </c>
      <c r="V3827" s="18">
        <f t="shared" si="359"/>
        <v>21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8315</v>
      </c>
      <c r="P3828" t="s">
        <v>8316</v>
      </c>
      <c r="Q3828">
        <f t="shared" si="355"/>
        <v>119</v>
      </c>
      <c r="R3828">
        <f t="shared" si="354"/>
        <v>27.5</v>
      </c>
      <c r="S3828" s="12">
        <f t="shared" si="356"/>
        <v>42101.423541666663</v>
      </c>
      <c r="T3828" s="12">
        <f t="shared" si="357"/>
        <v>42131.423541666663</v>
      </c>
      <c r="U3828">
        <f t="shared" si="358"/>
        <v>2015</v>
      </c>
      <c r="V3828" s="18">
        <f t="shared" si="359"/>
        <v>30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8315</v>
      </c>
      <c r="P3829" t="s">
        <v>8316</v>
      </c>
      <c r="Q3829">
        <f t="shared" si="355"/>
        <v>153</v>
      </c>
      <c r="R3829">
        <f t="shared" si="354"/>
        <v>70.459999999999994</v>
      </c>
      <c r="S3829" s="12">
        <f t="shared" si="356"/>
        <v>42034.928252314814</v>
      </c>
      <c r="T3829" s="12">
        <f t="shared" si="357"/>
        <v>42090</v>
      </c>
      <c r="U3829">
        <f t="shared" si="358"/>
        <v>2015</v>
      </c>
      <c r="V3829" s="18">
        <f t="shared" si="359"/>
        <v>55.071747685185187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8315</v>
      </c>
      <c r="P3830" t="s">
        <v>8316</v>
      </c>
      <c r="Q3830">
        <f t="shared" si="355"/>
        <v>100</v>
      </c>
      <c r="R3830">
        <f t="shared" si="354"/>
        <v>178.57</v>
      </c>
      <c r="S3830" s="12">
        <f t="shared" si="356"/>
        <v>41944.527627314819</v>
      </c>
      <c r="T3830" s="12">
        <f t="shared" si="357"/>
        <v>42004.569293981483</v>
      </c>
      <c r="U3830">
        <f t="shared" si="358"/>
        <v>2014</v>
      </c>
      <c r="V3830" s="18">
        <f t="shared" si="359"/>
        <v>60.041666666666664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8315</v>
      </c>
      <c r="P3831" t="s">
        <v>8316</v>
      </c>
      <c r="Q3831">
        <f t="shared" si="355"/>
        <v>100</v>
      </c>
      <c r="R3831">
        <f t="shared" si="354"/>
        <v>62.63</v>
      </c>
      <c r="S3831" s="12">
        <f t="shared" si="356"/>
        <v>42593.865405092598</v>
      </c>
      <c r="T3831" s="12">
        <f t="shared" si="357"/>
        <v>42613.865405092598</v>
      </c>
      <c r="U3831">
        <f t="shared" si="358"/>
        <v>2016</v>
      </c>
      <c r="V3831" s="18">
        <f t="shared" si="359"/>
        <v>20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8315</v>
      </c>
      <c r="P3832" t="s">
        <v>8316</v>
      </c>
      <c r="Q3832">
        <f t="shared" si="355"/>
        <v>225</v>
      </c>
      <c r="R3832">
        <f t="shared" si="354"/>
        <v>75</v>
      </c>
      <c r="S3832" s="12">
        <f t="shared" si="356"/>
        <v>42503.740868055553</v>
      </c>
      <c r="T3832" s="12">
        <f t="shared" si="357"/>
        <v>42517.740868055553</v>
      </c>
      <c r="U3832">
        <f t="shared" si="358"/>
        <v>2016</v>
      </c>
      <c r="V3832" s="18">
        <f t="shared" si="359"/>
        <v>14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8315</v>
      </c>
      <c r="P3833" t="s">
        <v>8316</v>
      </c>
      <c r="Q3833">
        <f t="shared" si="355"/>
        <v>106</v>
      </c>
      <c r="R3833">
        <f t="shared" si="354"/>
        <v>58.9</v>
      </c>
      <c r="S3833" s="12">
        <f t="shared" si="356"/>
        <v>41927.848900462966</v>
      </c>
      <c r="T3833" s="12">
        <f t="shared" si="357"/>
        <v>41948.890567129631</v>
      </c>
      <c r="U3833">
        <f t="shared" si="358"/>
        <v>2014</v>
      </c>
      <c r="V3833" s="18">
        <f t="shared" si="359"/>
        <v>21.041666666666668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8315</v>
      </c>
      <c r="P3834" t="s">
        <v>8316</v>
      </c>
      <c r="Q3834">
        <f t="shared" si="355"/>
        <v>105</v>
      </c>
      <c r="R3834">
        <f t="shared" si="354"/>
        <v>139.56</v>
      </c>
      <c r="S3834" s="12">
        <f t="shared" si="356"/>
        <v>42375.114988425921</v>
      </c>
      <c r="T3834" s="12">
        <f t="shared" si="357"/>
        <v>42420.114988425921</v>
      </c>
      <c r="U3834">
        <f t="shared" si="358"/>
        <v>2016</v>
      </c>
      <c r="V3834" s="18">
        <f t="shared" si="359"/>
        <v>45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8315</v>
      </c>
      <c r="P3835" t="s">
        <v>8316</v>
      </c>
      <c r="Q3835">
        <f t="shared" si="355"/>
        <v>117</v>
      </c>
      <c r="R3835">
        <f t="shared" si="354"/>
        <v>70</v>
      </c>
      <c r="S3835" s="12">
        <f t="shared" si="356"/>
        <v>41963.872361111105</v>
      </c>
      <c r="T3835" s="12">
        <f t="shared" si="357"/>
        <v>41974.797916666663</v>
      </c>
      <c r="U3835">
        <f t="shared" si="358"/>
        <v>2014</v>
      </c>
      <c r="V3835" s="18">
        <f t="shared" si="359"/>
        <v>10.925555555555555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8315</v>
      </c>
      <c r="P3836" t="s">
        <v>8316</v>
      </c>
      <c r="Q3836">
        <f t="shared" si="355"/>
        <v>109</v>
      </c>
      <c r="R3836">
        <f t="shared" si="354"/>
        <v>57.39</v>
      </c>
      <c r="S3836" s="12">
        <f t="shared" si="356"/>
        <v>42143.445219907408</v>
      </c>
      <c r="T3836" s="12">
        <f t="shared" si="357"/>
        <v>42173.445219907408</v>
      </c>
      <c r="U3836">
        <f t="shared" si="358"/>
        <v>2015</v>
      </c>
      <c r="V3836" s="18">
        <f t="shared" si="359"/>
        <v>30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8315</v>
      </c>
      <c r="P3837" t="s">
        <v>8316</v>
      </c>
      <c r="Q3837">
        <f t="shared" si="355"/>
        <v>160</v>
      </c>
      <c r="R3837">
        <f t="shared" si="354"/>
        <v>40</v>
      </c>
      <c r="S3837" s="12">
        <f t="shared" si="356"/>
        <v>42460.94222222222</v>
      </c>
      <c r="T3837" s="12">
        <f t="shared" si="357"/>
        <v>42481.94222222222</v>
      </c>
      <c r="U3837">
        <f t="shared" si="358"/>
        <v>2016</v>
      </c>
      <c r="V3837" s="18">
        <f t="shared" si="359"/>
        <v>21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8315</v>
      </c>
      <c r="P3838" t="s">
        <v>8316</v>
      </c>
      <c r="Q3838">
        <f t="shared" si="355"/>
        <v>113</v>
      </c>
      <c r="R3838">
        <f t="shared" si="354"/>
        <v>64.290000000000006</v>
      </c>
      <c r="S3838" s="12">
        <f t="shared" si="356"/>
        <v>42553.926527777774</v>
      </c>
      <c r="T3838" s="12">
        <f t="shared" si="357"/>
        <v>42585.172916666663</v>
      </c>
      <c r="U3838">
        <f t="shared" si="358"/>
        <v>2016</v>
      </c>
      <c r="V3838" s="18">
        <f t="shared" si="359"/>
        <v>31.246388888888891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8315</v>
      </c>
      <c r="P3839" t="s">
        <v>8316</v>
      </c>
      <c r="Q3839">
        <f t="shared" si="355"/>
        <v>102</v>
      </c>
      <c r="R3839">
        <f t="shared" si="354"/>
        <v>120.12</v>
      </c>
      <c r="S3839" s="12">
        <f t="shared" si="356"/>
        <v>42152.765717592592</v>
      </c>
      <c r="T3839" s="12">
        <f t="shared" si="357"/>
        <v>42188.765717592592</v>
      </c>
      <c r="U3839">
        <f t="shared" si="358"/>
        <v>2015</v>
      </c>
      <c r="V3839" s="18">
        <f t="shared" si="359"/>
        <v>36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8315</v>
      </c>
      <c r="P3840" t="s">
        <v>8316</v>
      </c>
      <c r="Q3840">
        <f t="shared" si="355"/>
        <v>101</v>
      </c>
      <c r="R3840">
        <f t="shared" si="354"/>
        <v>1008.24</v>
      </c>
      <c r="S3840" s="12">
        <f t="shared" si="356"/>
        <v>42116.710752314815</v>
      </c>
      <c r="T3840" s="12">
        <f t="shared" si="357"/>
        <v>42146.710752314815</v>
      </c>
      <c r="U3840">
        <f t="shared" si="358"/>
        <v>2015</v>
      </c>
      <c r="V3840" s="18">
        <f t="shared" si="359"/>
        <v>30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8315</v>
      </c>
      <c r="P3841" t="s">
        <v>8316</v>
      </c>
      <c r="Q3841">
        <f t="shared" si="355"/>
        <v>101</v>
      </c>
      <c r="R3841">
        <f t="shared" si="354"/>
        <v>63.28</v>
      </c>
      <c r="S3841" s="12">
        <f t="shared" si="356"/>
        <v>42155.142638888887</v>
      </c>
      <c r="T3841" s="12">
        <f t="shared" si="357"/>
        <v>42215.142638888887</v>
      </c>
      <c r="U3841">
        <f t="shared" si="358"/>
        <v>2015</v>
      </c>
      <c r="V3841" s="18">
        <f t="shared" si="359"/>
        <v>60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8315</v>
      </c>
      <c r="P3842" t="s">
        <v>8316</v>
      </c>
      <c r="Q3842">
        <f t="shared" si="355"/>
        <v>6500</v>
      </c>
      <c r="R3842">
        <f t="shared" ref="R3842:R3905" si="360">IFERROR(ROUND(E3842/L3842,2),0)</f>
        <v>21.67</v>
      </c>
      <c r="S3842" s="12">
        <f t="shared" si="356"/>
        <v>42432.701724537037</v>
      </c>
      <c r="T3842" s="12">
        <f t="shared" si="357"/>
        <v>42457.660057870366</v>
      </c>
      <c r="U3842">
        <f t="shared" si="358"/>
        <v>2016</v>
      </c>
      <c r="V3842" s="18">
        <f t="shared" si="359"/>
        <v>24.958333333333332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8315</v>
      </c>
      <c r="P3843" t="s">
        <v>8316</v>
      </c>
      <c r="Q3843">
        <f t="shared" ref="Q3843:Q3906" si="361">ROUND(E3843/D3843*100,0)</f>
        <v>9</v>
      </c>
      <c r="R3843">
        <f t="shared" si="360"/>
        <v>25.65</v>
      </c>
      <c r="S3843" s="12">
        <f t="shared" ref="S3843:S3906" si="362">(((J3843/60)/60)/24)+DATE(1970,1,1)</f>
        <v>41780.785729166666</v>
      </c>
      <c r="T3843" s="12">
        <f t="shared" ref="T3843:T3906" si="363">(((I3843/60)/60)/24)+DATE(1970,1,1)</f>
        <v>41840.785729166666</v>
      </c>
      <c r="U3843">
        <f t="shared" ref="U3843:U3906" si="364">YEAR(S3843)</f>
        <v>2014</v>
      </c>
      <c r="V3843" s="18">
        <f t="shared" ref="V3843:V3906" si="365">(I3843-J3843)/60/60/24</f>
        <v>60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8315</v>
      </c>
      <c r="P3844" t="s">
        <v>8316</v>
      </c>
      <c r="Q3844">
        <f t="shared" si="361"/>
        <v>22</v>
      </c>
      <c r="R3844">
        <f t="shared" si="360"/>
        <v>47.7</v>
      </c>
      <c r="S3844" s="12">
        <f t="shared" si="362"/>
        <v>41740.493657407409</v>
      </c>
      <c r="T3844" s="12">
        <f t="shared" si="363"/>
        <v>41770.493657407409</v>
      </c>
      <c r="U3844">
        <f t="shared" si="364"/>
        <v>2014</v>
      </c>
      <c r="V3844" s="18">
        <f t="shared" si="365"/>
        <v>30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8315</v>
      </c>
      <c r="P3845" t="s">
        <v>8316</v>
      </c>
      <c r="Q3845">
        <f t="shared" si="361"/>
        <v>21</v>
      </c>
      <c r="R3845">
        <f t="shared" si="360"/>
        <v>56.05</v>
      </c>
      <c r="S3845" s="12">
        <f t="shared" si="362"/>
        <v>41766.072500000002</v>
      </c>
      <c r="T3845" s="12">
        <f t="shared" si="363"/>
        <v>41791.072500000002</v>
      </c>
      <c r="U3845">
        <f t="shared" si="364"/>
        <v>2014</v>
      </c>
      <c r="V3845" s="18">
        <f t="shared" si="365"/>
        <v>25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8315</v>
      </c>
      <c r="P3846" t="s">
        <v>8316</v>
      </c>
      <c r="Q3846">
        <f t="shared" si="361"/>
        <v>41</v>
      </c>
      <c r="R3846">
        <f t="shared" si="360"/>
        <v>81.319999999999993</v>
      </c>
      <c r="S3846" s="12">
        <f t="shared" si="362"/>
        <v>41766.617291666669</v>
      </c>
      <c r="T3846" s="12">
        <f t="shared" si="363"/>
        <v>41793.290972222225</v>
      </c>
      <c r="U3846">
        <f t="shared" si="364"/>
        <v>2014</v>
      </c>
      <c r="V3846" s="18">
        <f t="shared" si="365"/>
        <v>26.673680555555553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8315</v>
      </c>
      <c r="P3847" t="s">
        <v>8316</v>
      </c>
      <c r="Q3847">
        <f t="shared" si="361"/>
        <v>2</v>
      </c>
      <c r="R3847">
        <f t="shared" si="360"/>
        <v>70.17</v>
      </c>
      <c r="S3847" s="12">
        <f t="shared" si="362"/>
        <v>42248.627013888887</v>
      </c>
      <c r="T3847" s="12">
        <f t="shared" si="363"/>
        <v>42278.627013888887</v>
      </c>
      <c r="U3847">
        <f t="shared" si="364"/>
        <v>2015</v>
      </c>
      <c r="V3847" s="18">
        <f t="shared" si="365"/>
        <v>30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8315</v>
      </c>
      <c r="P3848" t="s">
        <v>8316</v>
      </c>
      <c r="Q3848">
        <f t="shared" si="361"/>
        <v>3</v>
      </c>
      <c r="R3848">
        <f t="shared" si="360"/>
        <v>23.63</v>
      </c>
      <c r="S3848" s="12">
        <f t="shared" si="362"/>
        <v>41885.221550925926</v>
      </c>
      <c r="T3848" s="12">
        <f t="shared" si="363"/>
        <v>41916.290972222225</v>
      </c>
      <c r="U3848">
        <f t="shared" si="364"/>
        <v>2014</v>
      </c>
      <c r="V3848" s="18">
        <f t="shared" si="365"/>
        <v>31.069421296296298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8315</v>
      </c>
      <c r="P3849" t="s">
        <v>8316</v>
      </c>
      <c r="Q3849">
        <f t="shared" si="361"/>
        <v>16</v>
      </c>
      <c r="R3849">
        <f t="shared" si="360"/>
        <v>188.56</v>
      </c>
      <c r="S3849" s="12">
        <f t="shared" si="362"/>
        <v>42159.224432870367</v>
      </c>
      <c r="T3849" s="12">
        <f t="shared" si="363"/>
        <v>42204.224432870367</v>
      </c>
      <c r="U3849">
        <f t="shared" si="364"/>
        <v>2015</v>
      </c>
      <c r="V3849" s="18">
        <f t="shared" si="365"/>
        <v>45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8315</v>
      </c>
      <c r="P3850" t="s">
        <v>8316</v>
      </c>
      <c r="Q3850">
        <f t="shared" si="361"/>
        <v>16</v>
      </c>
      <c r="R3850">
        <f t="shared" si="360"/>
        <v>49.51</v>
      </c>
      <c r="S3850" s="12">
        <f t="shared" si="362"/>
        <v>42265.817002314812</v>
      </c>
      <c r="T3850" s="12">
        <f t="shared" si="363"/>
        <v>42295.817002314812</v>
      </c>
      <c r="U3850">
        <f t="shared" si="364"/>
        <v>2015</v>
      </c>
      <c r="V3850" s="18">
        <f t="shared" si="365"/>
        <v>30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8315</v>
      </c>
      <c r="P3851" t="s">
        <v>8316</v>
      </c>
      <c r="Q3851">
        <f t="shared" si="361"/>
        <v>7</v>
      </c>
      <c r="R3851">
        <f t="shared" si="360"/>
        <v>75.459999999999994</v>
      </c>
      <c r="S3851" s="12">
        <f t="shared" si="362"/>
        <v>42136.767175925925</v>
      </c>
      <c r="T3851" s="12">
        <f t="shared" si="363"/>
        <v>42166.767175925925</v>
      </c>
      <c r="U3851">
        <f t="shared" si="364"/>
        <v>2015</v>
      </c>
      <c r="V3851" s="18">
        <f t="shared" si="365"/>
        <v>30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8315</v>
      </c>
      <c r="P3852" t="s">
        <v>8316</v>
      </c>
      <c r="Q3852">
        <f t="shared" si="361"/>
        <v>4</v>
      </c>
      <c r="R3852">
        <f t="shared" si="360"/>
        <v>9.5</v>
      </c>
      <c r="S3852" s="12">
        <f t="shared" si="362"/>
        <v>41975.124340277776</v>
      </c>
      <c r="T3852" s="12">
        <f t="shared" si="363"/>
        <v>42005.124340277776</v>
      </c>
      <c r="U3852">
        <f t="shared" si="364"/>
        <v>2014</v>
      </c>
      <c r="V3852" s="18">
        <f t="shared" si="365"/>
        <v>30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8315</v>
      </c>
      <c r="P3853" t="s">
        <v>8316</v>
      </c>
      <c r="Q3853">
        <f t="shared" si="361"/>
        <v>34</v>
      </c>
      <c r="R3853">
        <f t="shared" si="360"/>
        <v>35.5</v>
      </c>
      <c r="S3853" s="12">
        <f t="shared" si="362"/>
        <v>42172.439571759256</v>
      </c>
      <c r="T3853" s="12">
        <f t="shared" si="363"/>
        <v>42202.439571759256</v>
      </c>
      <c r="U3853">
        <f t="shared" si="364"/>
        <v>2015</v>
      </c>
      <c r="V3853" s="18">
        <f t="shared" si="365"/>
        <v>30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8315</v>
      </c>
      <c r="P3854" t="s">
        <v>8316</v>
      </c>
      <c r="Q3854">
        <f t="shared" si="361"/>
        <v>0</v>
      </c>
      <c r="R3854">
        <f t="shared" si="360"/>
        <v>10</v>
      </c>
      <c r="S3854" s="12">
        <f t="shared" si="362"/>
        <v>42065.190694444449</v>
      </c>
      <c r="T3854" s="12">
        <f t="shared" si="363"/>
        <v>42090.149027777778</v>
      </c>
      <c r="U3854">
        <f t="shared" si="364"/>
        <v>2015</v>
      </c>
      <c r="V3854" s="18">
        <f t="shared" si="365"/>
        <v>24.958333333333332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8315</v>
      </c>
      <c r="P3855" t="s">
        <v>8316</v>
      </c>
      <c r="Q3855">
        <f t="shared" si="361"/>
        <v>0</v>
      </c>
      <c r="R3855">
        <f t="shared" si="360"/>
        <v>13</v>
      </c>
      <c r="S3855" s="12">
        <f t="shared" si="362"/>
        <v>41848.84002314815</v>
      </c>
      <c r="T3855" s="12">
        <f t="shared" si="363"/>
        <v>41883.84002314815</v>
      </c>
      <c r="U3855">
        <f t="shared" si="364"/>
        <v>2014</v>
      </c>
      <c r="V3855" s="18">
        <f t="shared" si="365"/>
        <v>35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8315</v>
      </c>
      <c r="P3856" t="s">
        <v>8316</v>
      </c>
      <c r="Q3856">
        <f t="shared" si="361"/>
        <v>16</v>
      </c>
      <c r="R3856">
        <f t="shared" si="360"/>
        <v>89.4</v>
      </c>
      <c r="S3856" s="12">
        <f t="shared" si="362"/>
        <v>42103.884930555556</v>
      </c>
      <c r="T3856" s="12">
        <f t="shared" si="363"/>
        <v>42133.884930555556</v>
      </c>
      <c r="U3856">
        <f t="shared" si="364"/>
        <v>2015</v>
      </c>
      <c r="V3856" s="18">
        <f t="shared" si="365"/>
        <v>30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8315</v>
      </c>
      <c r="P3857" t="s">
        <v>8316</v>
      </c>
      <c r="Q3857">
        <f t="shared" si="361"/>
        <v>3</v>
      </c>
      <c r="R3857">
        <f t="shared" si="360"/>
        <v>25</v>
      </c>
      <c r="S3857" s="12">
        <f t="shared" si="362"/>
        <v>42059.970729166671</v>
      </c>
      <c r="T3857" s="12">
        <f t="shared" si="363"/>
        <v>42089.929062499999</v>
      </c>
      <c r="U3857">
        <f t="shared" si="364"/>
        <v>2015</v>
      </c>
      <c r="V3857" s="18">
        <f t="shared" si="365"/>
        <v>29.958333333333332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8315</v>
      </c>
      <c r="P3858" t="s">
        <v>8316</v>
      </c>
      <c r="Q3858">
        <f t="shared" si="361"/>
        <v>0</v>
      </c>
      <c r="R3858">
        <f t="shared" si="360"/>
        <v>1</v>
      </c>
      <c r="S3858" s="12">
        <f t="shared" si="362"/>
        <v>42041.743090277778</v>
      </c>
      <c r="T3858" s="12">
        <f t="shared" si="363"/>
        <v>42071.701423611114</v>
      </c>
      <c r="U3858">
        <f t="shared" si="364"/>
        <v>2015</v>
      </c>
      <c r="V3858" s="18">
        <f t="shared" si="365"/>
        <v>29.958333333333332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8315</v>
      </c>
      <c r="P3859" t="s">
        <v>8316</v>
      </c>
      <c r="Q3859">
        <f t="shared" si="361"/>
        <v>5</v>
      </c>
      <c r="R3859">
        <f t="shared" si="360"/>
        <v>65</v>
      </c>
      <c r="S3859" s="12">
        <f t="shared" si="362"/>
        <v>41829.73715277778</v>
      </c>
      <c r="T3859" s="12">
        <f t="shared" si="363"/>
        <v>41852.716666666667</v>
      </c>
      <c r="U3859">
        <f t="shared" si="364"/>
        <v>2014</v>
      </c>
      <c r="V3859" s="18">
        <f t="shared" si="365"/>
        <v>22.979513888888889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8315</v>
      </c>
      <c r="P3860" t="s">
        <v>8316</v>
      </c>
      <c r="Q3860">
        <f t="shared" si="361"/>
        <v>2</v>
      </c>
      <c r="R3860">
        <f t="shared" si="360"/>
        <v>10</v>
      </c>
      <c r="S3860" s="12">
        <f t="shared" si="362"/>
        <v>42128.431064814817</v>
      </c>
      <c r="T3860" s="12">
        <f t="shared" si="363"/>
        <v>42146.875</v>
      </c>
      <c r="U3860">
        <f t="shared" si="364"/>
        <v>2015</v>
      </c>
      <c r="V3860" s="18">
        <f t="shared" si="365"/>
        <v>18.443935185185186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8315</v>
      </c>
      <c r="P3861" t="s">
        <v>8316</v>
      </c>
      <c r="Q3861">
        <f t="shared" si="361"/>
        <v>0</v>
      </c>
      <c r="R3861">
        <f t="shared" si="360"/>
        <v>1</v>
      </c>
      <c r="S3861" s="12">
        <f t="shared" si="362"/>
        <v>41789.893599537041</v>
      </c>
      <c r="T3861" s="12">
        <f t="shared" si="363"/>
        <v>41815.875</v>
      </c>
      <c r="U3861">
        <f t="shared" si="364"/>
        <v>2014</v>
      </c>
      <c r="V3861" s="18">
        <f t="shared" si="365"/>
        <v>25.981400462962963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8315</v>
      </c>
      <c r="P3862" t="s">
        <v>8316</v>
      </c>
      <c r="Q3862">
        <f t="shared" si="361"/>
        <v>18</v>
      </c>
      <c r="R3862">
        <f t="shared" si="360"/>
        <v>81.540000000000006</v>
      </c>
      <c r="S3862" s="12">
        <f t="shared" si="362"/>
        <v>41833.660995370366</v>
      </c>
      <c r="T3862" s="12">
        <f t="shared" si="363"/>
        <v>41863.660995370366</v>
      </c>
      <c r="U3862">
        <f t="shared" si="364"/>
        <v>2014</v>
      </c>
      <c r="V3862" s="18">
        <f t="shared" si="365"/>
        <v>30</v>
      </c>
    </row>
    <row r="3863" spans="1:22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8315</v>
      </c>
      <c r="P3863" t="s">
        <v>8316</v>
      </c>
      <c r="Q3863">
        <f t="shared" si="361"/>
        <v>5</v>
      </c>
      <c r="R3863">
        <f t="shared" si="360"/>
        <v>100</v>
      </c>
      <c r="S3863" s="12">
        <f t="shared" si="362"/>
        <v>41914.590011574073</v>
      </c>
      <c r="T3863" s="12">
        <f t="shared" si="363"/>
        <v>41955.907638888893</v>
      </c>
      <c r="U3863">
        <f t="shared" si="364"/>
        <v>2014</v>
      </c>
      <c r="V3863" s="18">
        <f t="shared" si="365"/>
        <v>41.317627314814814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8315</v>
      </c>
      <c r="P3864" t="s">
        <v>8316</v>
      </c>
      <c r="Q3864">
        <f t="shared" si="361"/>
        <v>0</v>
      </c>
      <c r="R3864">
        <f t="shared" si="360"/>
        <v>1</v>
      </c>
      <c r="S3864" s="12">
        <f t="shared" si="362"/>
        <v>42611.261064814811</v>
      </c>
      <c r="T3864" s="12">
        <f t="shared" si="363"/>
        <v>42625.707638888889</v>
      </c>
      <c r="U3864">
        <f t="shared" si="364"/>
        <v>2016</v>
      </c>
      <c r="V3864" s="18">
        <f t="shared" si="365"/>
        <v>14.446574074074073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8315</v>
      </c>
      <c r="P3865" t="s">
        <v>8316</v>
      </c>
      <c r="Q3865">
        <f t="shared" si="361"/>
        <v>0</v>
      </c>
      <c r="R3865">
        <f t="shared" si="360"/>
        <v>0</v>
      </c>
      <c r="S3865" s="12">
        <f t="shared" si="362"/>
        <v>42253.633159722223</v>
      </c>
      <c r="T3865" s="12">
        <f t="shared" si="363"/>
        <v>42313.674826388888</v>
      </c>
      <c r="U3865">
        <f t="shared" si="364"/>
        <v>2015</v>
      </c>
      <c r="V3865" s="18">
        <f t="shared" si="365"/>
        <v>60.041666666666664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8315</v>
      </c>
      <c r="P3866" t="s">
        <v>8316</v>
      </c>
      <c r="Q3866">
        <f t="shared" si="361"/>
        <v>1</v>
      </c>
      <c r="R3866">
        <f t="shared" si="360"/>
        <v>20</v>
      </c>
      <c r="S3866" s="12">
        <f t="shared" si="362"/>
        <v>42295.891828703709</v>
      </c>
      <c r="T3866" s="12">
        <f t="shared" si="363"/>
        <v>42325.933495370366</v>
      </c>
      <c r="U3866">
        <f t="shared" si="364"/>
        <v>2015</v>
      </c>
      <c r="V3866" s="18">
        <f t="shared" si="365"/>
        <v>30.041666666666668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8315</v>
      </c>
      <c r="P3867" t="s">
        <v>8316</v>
      </c>
      <c r="Q3867">
        <f t="shared" si="361"/>
        <v>27</v>
      </c>
      <c r="R3867">
        <f t="shared" si="360"/>
        <v>46.43</v>
      </c>
      <c r="S3867" s="12">
        <f t="shared" si="362"/>
        <v>41841.651597222226</v>
      </c>
      <c r="T3867" s="12">
        <f t="shared" si="363"/>
        <v>41881.229166666664</v>
      </c>
      <c r="U3867">
        <f t="shared" si="364"/>
        <v>2014</v>
      </c>
      <c r="V3867" s="18">
        <f t="shared" si="365"/>
        <v>39.577569444444443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8315</v>
      </c>
      <c r="P3868" t="s">
        <v>8316</v>
      </c>
      <c r="Q3868">
        <f t="shared" si="361"/>
        <v>1</v>
      </c>
      <c r="R3868">
        <f t="shared" si="360"/>
        <v>5.5</v>
      </c>
      <c r="S3868" s="12">
        <f t="shared" si="362"/>
        <v>42402.947002314817</v>
      </c>
      <c r="T3868" s="12">
        <f t="shared" si="363"/>
        <v>42452.145138888889</v>
      </c>
      <c r="U3868">
        <f t="shared" si="364"/>
        <v>2016</v>
      </c>
      <c r="V3868" s="18">
        <f t="shared" si="365"/>
        <v>49.198136574074077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8315</v>
      </c>
      <c r="P3869" t="s">
        <v>8316</v>
      </c>
      <c r="Q3869">
        <f t="shared" si="361"/>
        <v>13</v>
      </c>
      <c r="R3869">
        <f t="shared" si="360"/>
        <v>50.2</v>
      </c>
      <c r="S3869" s="12">
        <f t="shared" si="362"/>
        <v>42509.814108796301</v>
      </c>
      <c r="T3869" s="12">
        <f t="shared" si="363"/>
        <v>42539.814108796301</v>
      </c>
      <c r="U3869">
        <f t="shared" si="364"/>
        <v>2016</v>
      </c>
      <c r="V3869" s="18">
        <f t="shared" si="365"/>
        <v>30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8315</v>
      </c>
      <c r="P3870" t="s">
        <v>8357</v>
      </c>
      <c r="Q3870">
        <f t="shared" si="361"/>
        <v>0</v>
      </c>
      <c r="R3870">
        <f t="shared" si="360"/>
        <v>10</v>
      </c>
      <c r="S3870" s="12">
        <f t="shared" si="362"/>
        <v>41865.659780092588</v>
      </c>
      <c r="T3870" s="12">
        <f t="shared" si="363"/>
        <v>41890.659780092588</v>
      </c>
      <c r="U3870">
        <f t="shared" si="364"/>
        <v>2014</v>
      </c>
      <c r="V3870" s="18">
        <f t="shared" si="365"/>
        <v>25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8315</v>
      </c>
      <c r="P3871" t="s">
        <v>8357</v>
      </c>
      <c r="Q3871">
        <f t="shared" si="361"/>
        <v>3</v>
      </c>
      <c r="R3871">
        <f t="shared" si="360"/>
        <v>30.13</v>
      </c>
      <c r="S3871" s="12">
        <f t="shared" si="362"/>
        <v>42047.724444444444</v>
      </c>
      <c r="T3871" s="12">
        <f t="shared" si="363"/>
        <v>42077.132638888885</v>
      </c>
      <c r="U3871">
        <f t="shared" si="364"/>
        <v>2015</v>
      </c>
      <c r="V3871" s="18">
        <f t="shared" si="365"/>
        <v>29.408194444444447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8315</v>
      </c>
      <c r="P3872" t="s">
        <v>8357</v>
      </c>
      <c r="Q3872">
        <f t="shared" si="361"/>
        <v>15</v>
      </c>
      <c r="R3872">
        <f t="shared" si="360"/>
        <v>150</v>
      </c>
      <c r="S3872" s="12">
        <f t="shared" si="362"/>
        <v>41793.17219907407</v>
      </c>
      <c r="T3872" s="12">
        <f t="shared" si="363"/>
        <v>41823.17219907407</v>
      </c>
      <c r="U3872">
        <f t="shared" si="364"/>
        <v>2014</v>
      </c>
      <c r="V3872" s="18">
        <f t="shared" si="365"/>
        <v>30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8315</v>
      </c>
      <c r="P3873" t="s">
        <v>8357</v>
      </c>
      <c r="Q3873">
        <f t="shared" si="361"/>
        <v>3</v>
      </c>
      <c r="R3873">
        <f t="shared" si="360"/>
        <v>13.33</v>
      </c>
      <c r="S3873" s="12">
        <f t="shared" si="362"/>
        <v>42763.780671296292</v>
      </c>
      <c r="T3873" s="12">
        <f t="shared" si="363"/>
        <v>42823.739004629635</v>
      </c>
      <c r="U3873">
        <f t="shared" si="364"/>
        <v>2017</v>
      </c>
      <c r="V3873" s="18">
        <f t="shared" si="365"/>
        <v>59.958333333333336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8315</v>
      </c>
      <c r="P3874" t="s">
        <v>8357</v>
      </c>
      <c r="Q3874">
        <f t="shared" si="361"/>
        <v>0</v>
      </c>
      <c r="R3874">
        <f t="shared" si="360"/>
        <v>0</v>
      </c>
      <c r="S3874" s="12">
        <f t="shared" si="362"/>
        <v>42180.145787037036</v>
      </c>
      <c r="T3874" s="12">
        <f t="shared" si="363"/>
        <v>42230.145787037036</v>
      </c>
      <c r="U3874">
        <f t="shared" si="364"/>
        <v>2015</v>
      </c>
      <c r="V3874" s="18">
        <f t="shared" si="365"/>
        <v>50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8315</v>
      </c>
      <c r="P3875" t="s">
        <v>8357</v>
      </c>
      <c r="Q3875">
        <f t="shared" si="361"/>
        <v>0</v>
      </c>
      <c r="R3875">
        <f t="shared" si="360"/>
        <v>0</v>
      </c>
      <c r="S3875" s="12">
        <f t="shared" si="362"/>
        <v>42255.696006944447</v>
      </c>
      <c r="T3875" s="12">
        <f t="shared" si="363"/>
        <v>42285.696006944447</v>
      </c>
      <c r="U3875">
        <f t="shared" si="364"/>
        <v>2015</v>
      </c>
      <c r="V3875" s="18">
        <f t="shared" si="365"/>
        <v>30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8315</v>
      </c>
      <c r="P3876" t="s">
        <v>8357</v>
      </c>
      <c r="Q3876">
        <f t="shared" si="361"/>
        <v>0</v>
      </c>
      <c r="R3876">
        <f t="shared" si="360"/>
        <v>0</v>
      </c>
      <c r="S3876" s="12">
        <f t="shared" si="362"/>
        <v>42007.016458333332</v>
      </c>
      <c r="T3876" s="12">
        <f t="shared" si="363"/>
        <v>42028.041666666672</v>
      </c>
      <c r="U3876">
        <f t="shared" si="364"/>
        <v>2015</v>
      </c>
      <c r="V3876" s="18">
        <f t="shared" si="365"/>
        <v>21.025208333333332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8315</v>
      </c>
      <c r="P3877" t="s">
        <v>8357</v>
      </c>
      <c r="Q3877">
        <f t="shared" si="361"/>
        <v>0</v>
      </c>
      <c r="R3877">
        <f t="shared" si="360"/>
        <v>0</v>
      </c>
      <c r="S3877" s="12">
        <f t="shared" si="362"/>
        <v>42615.346817129626</v>
      </c>
      <c r="T3877" s="12">
        <f t="shared" si="363"/>
        <v>42616.416666666672</v>
      </c>
      <c r="U3877">
        <f t="shared" si="364"/>
        <v>2016</v>
      </c>
      <c r="V3877" s="18">
        <f t="shared" si="365"/>
        <v>1.0698495370370369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8315</v>
      </c>
      <c r="P3878" t="s">
        <v>8357</v>
      </c>
      <c r="Q3878">
        <f t="shared" si="361"/>
        <v>53</v>
      </c>
      <c r="R3878">
        <f t="shared" si="360"/>
        <v>44.76</v>
      </c>
      <c r="S3878" s="12">
        <f t="shared" si="362"/>
        <v>42372.624166666668</v>
      </c>
      <c r="T3878" s="12">
        <f t="shared" si="363"/>
        <v>42402.624166666668</v>
      </c>
      <c r="U3878">
        <f t="shared" si="364"/>
        <v>2016</v>
      </c>
      <c r="V3878" s="18">
        <f t="shared" si="365"/>
        <v>30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8315</v>
      </c>
      <c r="P3879" t="s">
        <v>8357</v>
      </c>
      <c r="Q3879">
        <f t="shared" si="361"/>
        <v>5</v>
      </c>
      <c r="R3879">
        <f t="shared" si="360"/>
        <v>88.64</v>
      </c>
      <c r="S3879" s="12">
        <f t="shared" si="362"/>
        <v>42682.67768518519</v>
      </c>
      <c r="T3879" s="12">
        <f t="shared" si="363"/>
        <v>42712.67768518519</v>
      </c>
      <c r="U3879">
        <f t="shared" si="364"/>
        <v>2016</v>
      </c>
      <c r="V3879" s="18">
        <f t="shared" si="365"/>
        <v>30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8315</v>
      </c>
      <c r="P3880" t="s">
        <v>8357</v>
      </c>
      <c r="Q3880">
        <f t="shared" si="361"/>
        <v>0</v>
      </c>
      <c r="R3880">
        <f t="shared" si="360"/>
        <v>10</v>
      </c>
      <c r="S3880" s="12">
        <f t="shared" si="362"/>
        <v>42154.818819444445</v>
      </c>
      <c r="T3880" s="12">
        <f t="shared" si="363"/>
        <v>42185.165972222225</v>
      </c>
      <c r="U3880">
        <f t="shared" si="364"/>
        <v>2015</v>
      </c>
      <c r="V3880" s="18">
        <f t="shared" si="365"/>
        <v>30.347152777777779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8315</v>
      </c>
      <c r="P3881" t="s">
        <v>8357</v>
      </c>
      <c r="Q3881">
        <f t="shared" si="361"/>
        <v>0</v>
      </c>
      <c r="R3881">
        <f t="shared" si="360"/>
        <v>0</v>
      </c>
      <c r="S3881" s="12">
        <f t="shared" si="362"/>
        <v>41999.861064814817</v>
      </c>
      <c r="T3881" s="12">
        <f t="shared" si="363"/>
        <v>42029.861064814817</v>
      </c>
      <c r="U3881">
        <f t="shared" si="364"/>
        <v>2014</v>
      </c>
      <c r="V3881" s="18">
        <f t="shared" si="365"/>
        <v>30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8315</v>
      </c>
      <c r="P3882" t="s">
        <v>8357</v>
      </c>
      <c r="Q3882">
        <f t="shared" si="361"/>
        <v>13</v>
      </c>
      <c r="R3882">
        <f t="shared" si="360"/>
        <v>57.65</v>
      </c>
      <c r="S3882" s="12">
        <f t="shared" si="362"/>
        <v>41815.815046296295</v>
      </c>
      <c r="T3882" s="12">
        <f t="shared" si="363"/>
        <v>41850.958333333336</v>
      </c>
      <c r="U3882">
        <f t="shared" si="364"/>
        <v>2014</v>
      </c>
      <c r="V3882" s="18">
        <f t="shared" si="365"/>
        <v>35.143287037037041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8315</v>
      </c>
      <c r="P3883" t="s">
        <v>8357</v>
      </c>
      <c r="Q3883">
        <f t="shared" si="361"/>
        <v>5</v>
      </c>
      <c r="R3883">
        <f t="shared" si="360"/>
        <v>25</v>
      </c>
      <c r="S3883" s="12">
        <f t="shared" si="362"/>
        <v>42756.018506944441</v>
      </c>
      <c r="T3883" s="12">
        <f t="shared" si="363"/>
        <v>42786.018506944441</v>
      </c>
      <c r="U3883">
        <f t="shared" si="364"/>
        <v>2017</v>
      </c>
      <c r="V3883" s="18">
        <f t="shared" si="365"/>
        <v>30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8315</v>
      </c>
      <c r="P3884" t="s">
        <v>8357</v>
      </c>
      <c r="Q3884">
        <f t="shared" si="361"/>
        <v>0</v>
      </c>
      <c r="R3884">
        <f t="shared" si="360"/>
        <v>0</v>
      </c>
      <c r="S3884" s="12">
        <f t="shared" si="362"/>
        <v>42373.983449074076</v>
      </c>
      <c r="T3884" s="12">
        <f t="shared" si="363"/>
        <v>42400.960416666669</v>
      </c>
      <c r="U3884">
        <f t="shared" si="364"/>
        <v>2016</v>
      </c>
      <c r="V3884" s="18">
        <f t="shared" si="365"/>
        <v>26.976967592592597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8315</v>
      </c>
      <c r="P3885" t="s">
        <v>8357</v>
      </c>
      <c r="Q3885">
        <f t="shared" si="361"/>
        <v>0</v>
      </c>
      <c r="R3885">
        <f t="shared" si="360"/>
        <v>0</v>
      </c>
      <c r="S3885" s="12">
        <f t="shared" si="362"/>
        <v>41854.602650462963</v>
      </c>
      <c r="T3885" s="12">
        <f t="shared" si="363"/>
        <v>41884.602650462963</v>
      </c>
      <c r="U3885">
        <f t="shared" si="364"/>
        <v>2014</v>
      </c>
      <c r="V3885" s="18">
        <f t="shared" si="365"/>
        <v>30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8315</v>
      </c>
      <c r="P3886" t="s">
        <v>8357</v>
      </c>
      <c r="Q3886">
        <f t="shared" si="361"/>
        <v>0</v>
      </c>
      <c r="R3886">
        <f t="shared" si="360"/>
        <v>0</v>
      </c>
      <c r="S3886" s="12">
        <f t="shared" si="362"/>
        <v>42065.791574074072</v>
      </c>
      <c r="T3886" s="12">
        <f t="shared" si="363"/>
        <v>42090.749907407408</v>
      </c>
      <c r="U3886">
        <f t="shared" si="364"/>
        <v>2015</v>
      </c>
      <c r="V3886" s="18">
        <f t="shared" si="365"/>
        <v>24.958333333333332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8315</v>
      </c>
      <c r="P3887" t="s">
        <v>8357</v>
      </c>
      <c r="Q3887">
        <f t="shared" si="361"/>
        <v>0</v>
      </c>
      <c r="R3887">
        <f t="shared" si="360"/>
        <v>0</v>
      </c>
      <c r="S3887" s="12">
        <f t="shared" si="362"/>
        <v>42469.951284722221</v>
      </c>
      <c r="T3887" s="12">
        <f t="shared" si="363"/>
        <v>42499.951284722221</v>
      </c>
      <c r="U3887">
        <f t="shared" si="364"/>
        <v>2016</v>
      </c>
      <c r="V3887" s="18">
        <f t="shared" si="365"/>
        <v>30</v>
      </c>
    </row>
    <row r="3888" spans="1:22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8315</v>
      </c>
      <c r="P3888" t="s">
        <v>8357</v>
      </c>
      <c r="Q3888">
        <f t="shared" si="361"/>
        <v>0</v>
      </c>
      <c r="R3888">
        <f t="shared" si="360"/>
        <v>0</v>
      </c>
      <c r="S3888" s="12">
        <f t="shared" si="362"/>
        <v>41954.228032407409</v>
      </c>
      <c r="T3888" s="12">
        <f t="shared" si="363"/>
        <v>41984.228032407409</v>
      </c>
      <c r="U3888">
        <f t="shared" si="364"/>
        <v>2014</v>
      </c>
      <c r="V3888" s="18">
        <f t="shared" si="365"/>
        <v>30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8315</v>
      </c>
      <c r="P3889" t="s">
        <v>8357</v>
      </c>
      <c r="Q3889">
        <f t="shared" si="361"/>
        <v>2</v>
      </c>
      <c r="R3889">
        <f t="shared" si="360"/>
        <v>17.5</v>
      </c>
      <c r="S3889" s="12">
        <f t="shared" si="362"/>
        <v>42079.857974537037</v>
      </c>
      <c r="T3889" s="12">
        <f t="shared" si="363"/>
        <v>42125.916666666672</v>
      </c>
      <c r="U3889">
        <f t="shared" si="364"/>
        <v>2015</v>
      </c>
      <c r="V3889" s="18">
        <f t="shared" si="365"/>
        <v>46.058692129629627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8315</v>
      </c>
      <c r="P3890" t="s">
        <v>8316</v>
      </c>
      <c r="Q3890">
        <f t="shared" si="361"/>
        <v>27</v>
      </c>
      <c r="R3890">
        <f t="shared" si="360"/>
        <v>38.71</v>
      </c>
      <c r="S3890" s="12">
        <f t="shared" si="362"/>
        <v>42762.545810185184</v>
      </c>
      <c r="T3890" s="12">
        <f t="shared" si="363"/>
        <v>42792.545810185184</v>
      </c>
      <c r="U3890">
        <f t="shared" si="364"/>
        <v>2017</v>
      </c>
      <c r="V3890" s="18">
        <f t="shared" si="365"/>
        <v>30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8315</v>
      </c>
      <c r="P3891" t="s">
        <v>8316</v>
      </c>
      <c r="Q3891">
        <f t="shared" si="361"/>
        <v>1</v>
      </c>
      <c r="R3891">
        <f t="shared" si="360"/>
        <v>13.11</v>
      </c>
      <c r="S3891" s="12">
        <f t="shared" si="362"/>
        <v>41977.004976851851</v>
      </c>
      <c r="T3891" s="12">
        <f t="shared" si="363"/>
        <v>42008.976388888885</v>
      </c>
      <c r="U3891">
        <f t="shared" si="364"/>
        <v>2014</v>
      </c>
      <c r="V3891" s="18">
        <f t="shared" si="365"/>
        <v>31.971412037037041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8315</v>
      </c>
      <c r="P3892" t="s">
        <v>8316</v>
      </c>
      <c r="Q3892">
        <f t="shared" si="361"/>
        <v>17</v>
      </c>
      <c r="R3892">
        <f t="shared" si="360"/>
        <v>315.5</v>
      </c>
      <c r="S3892" s="12">
        <f t="shared" si="362"/>
        <v>42171.758611111116</v>
      </c>
      <c r="T3892" s="12">
        <f t="shared" si="363"/>
        <v>42231.758611111116</v>
      </c>
      <c r="U3892">
        <f t="shared" si="364"/>
        <v>2015</v>
      </c>
      <c r="V3892" s="18">
        <f t="shared" si="365"/>
        <v>60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8315</v>
      </c>
      <c r="P3893" t="s">
        <v>8316</v>
      </c>
      <c r="Q3893">
        <f t="shared" si="361"/>
        <v>33</v>
      </c>
      <c r="R3893">
        <f t="shared" si="360"/>
        <v>37.14</v>
      </c>
      <c r="S3893" s="12">
        <f t="shared" si="362"/>
        <v>42056.1324537037</v>
      </c>
      <c r="T3893" s="12">
        <f t="shared" si="363"/>
        <v>42086.207638888889</v>
      </c>
      <c r="U3893">
        <f t="shared" si="364"/>
        <v>2015</v>
      </c>
      <c r="V3893" s="18">
        <f t="shared" si="365"/>
        <v>30.075185185185187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8315</v>
      </c>
      <c r="P3894" t="s">
        <v>8316</v>
      </c>
      <c r="Q3894">
        <f t="shared" si="361"/>
        <v>0</v>
      </c>
      <c r="R3894">
        <f t="shared" si="360"/>
        <v>0</v>
      </c>
      <c r="S3894" s="12">
        <f t="shared" si="362"/>
        <v>41867.652280092596</v>
      </c>
      <c r="T3894" s="12">
        <f t="shared" si="363"/>
        <v>41875.291666666664</v>
      </c>
      <c r="U3894">
        <f t="shared" si="364"/>
        <v>2014</v>
      </c>
      <c r="V3894" s="18">
        <f t="shared" si="365"/>
        <v>7.6393865740740745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8315</v>
      </c>
      <c r="P3895" t="s">
        <v>8316</v>
      </c>
      <c r="Q3895">
        <f t="shared" si="361"/>
        <v>22</v>
      </c>
      <c r="R3895">
        <f t="shared" si="360"/>
        <v>128.27000000000001</v>
      </c>
      <c r="S3895" s="12">
        <f t="shared" si="362"/>
        <v>41779.657870370371</v>
      </c>
      <c r="T3895" s="12">
        <f t="shared" si="363"/>
        <v>41821.25</v>
      </c>
      <c r="U3895">
        <f t="shared" si="364"/>
        <v>2014</v>
      </c>
      <c r="V3895" s="18">
        <f t="shared" si="365"/>
        <v>41.592129629629632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8315</v>
      </c>
      <c r="P3896" t="s">
        <v>8316</v>
      </c>
      <c r="Q3896">
        <f t="shared" si="361"/>
        <v>3</v>
      </c>
      <c r="R3896">
        <f t="shared" si="360"/>
        <v>47.27</v>
      </c>
      <c r="S3896" s="12">
        <f t="shared" si="362"/>
        <v>42679.958472222221</v>
      </c>
      <c r="T3896" s="12">
        <f t="shared" si="363"/>
        <v>42710.207638888889</v>
      </c>
      <c r="U3896">
        <f t="shared" si="364"/>
        <v>2016</v>
      </c>
      <c r="V3896" s="18">
        <f t="shared" si="365"/>
        <v>30.249166666666667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8315</v>
      </c>
      <c r="P3897" t="s">
        <v>8316</v>
      </c>
      <c r="Q3897">
        <f t="shared" si="361"/>
        <v>5</v>
      </c>
      <c r="R3897">
        <f t="shared" si="360"/>
        <v>50</v>
      </c>
      <c r="S3897" s="12">
        <f t="shared" si="362"/>
        <v>42032.250208333338</v>
      </c>
      <c r="T3897" s="12">
        <f t="shared" si="363"/>
        <v>42063.250208333338</v>
      </c>
      <c r="U3897">
        <f t="shared" si="364"/>
        <v>2015</v>
      </c>
      <c r="V3897" s="18">
        <f t="shared" si="365"/>
        <v>31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8315</v>
      </c>
      <c r="P3898" t="s">
        <v>8316</v>
      </c>
      <c r="Q3898">
        <f t="shared" si="361"/>
        <v>11</v>
      </c>
      <c r="R3898">
        <f t="shared" si="360"/>
        <v>42.5</v>
      </c>
      <c r="S3898" s="12">
        <f t="shared" si="362"/>
        <v>41793.191875000004</v>
      </c>
      <c r="T3898" s="12">
        <f t="shared" si="363"/>
        <v>41807.191875000004</v>
      </c>
      <c r="U3898">
        <f t="shared" si="364"/>
        <v>2014</v>
      </c>
      <c r="V3898" s="18">
        <f t="shared" si="365"/>
        <v>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8315</v>
      </c>
      <c r="P3899" t="s">
        <v>8316</v>
      </c>
      <c r="Q3899">
        <f t="shared" si="361"/>
        <v>18</v>
      </c>
      <c r="R3899">
        <f t="shared" si="360"/>
        <v>44</v>
      </c>
      <c r="S3899" s="12">
        <f t="shared" si="362"/>
        <v>41982.87364583333</v>
      </c>
      <c r="T3899" s="12">
        <f t="shared" si="363"/>
        <v>42012.87364583333</v>
      </c>
      <c r="U3899">
        <f t="shared" si="364"/>
        <v>2014</v>
      </c>
      <c r="V3899" s="18">
        <f t="shared" si="365"/>
        <v>30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8315</v>
      </c>
      <c r="P3900" t="s">
        <v>8316</v>
      </c>
      <c r="Q3900">
        <f t="shared" si="361"/>
        <v>33</v>
      </c>
      <c r="R3900">
        <f t="shared" si="360"/>
        <v>50.88</v>
      </c>
      <c r="S3900" s="12">
        <f t="shared" si="362"/>
        <v>42193.482291666667</v>
      </c>
      <c r="T3900" s="12">
        <f t="shared" si="363"/>
        <v>42233.666666666672</v>
      </c>
      <c r="U3900">
        <f t="shared" si="364"/>
        <v>2015</v>
      </c>
      <c r="V3900" s="18">
        <f t="shared" si="365"/>
        <v>40.184374999999996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8315</v>
      </c>
      <c r="P3901" t="s">
        <v>8316</v>
      </c>
      <c r="Q3901">
        <f t="shared" si="361"/>
        <v>1</v>
      </c>
      <c r="R3901">
        <f t="shared" si="360"/>
        <v>62.5</v>
      </c>
      <c r="S3901" s="12">
        <f t="shared" si="362"/>
        <v>41843.775011574071</v>
      </c>
      <c r="T3901" s="12">
        <f t="shared" si="363"/>
        <v>41863.775011574071</v>
      </c>
      <c r="U3901">
        <f t="shared" si="364"/>
        <v>2014</v>
      </c>
      <c r="V3901" s="18">
        <f t="shared" si="365"/>
        <v>20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8315</v>
      </c>
      <c r="P3902" t="s">
        <v>8316</v>
      </c>
      <c r="Q3902">
        <f t="shared" si="361"/>
        <v>5</v>
      </c>
      <c r="R3902">
        <f t="shared" si="360"/>
        <v>27</v>
      </c>
      <c r="S3902" s="12">
        <f t="shared" si="362"/>
        <v>42136.092488425929</v>
      </c>
      <c r="T3902" s="12">
        <f t="shared" si="363"/>
        <v>42166.092488425929</v>
      </c>
      <c r="U3902">
        <f t="shared" si="364"/>
        <v>2015</v>
      </c>
      <c r="V3902" s="18">
        <f t="shared" si="365"/>
        <v>30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8315</v>
      </c>
      <c r="P3903" t="s">
        <v>8316</v>
      </c>
      <c r="Q3903">
        <f t="shared" si="361"/>
        <v>1</v>
      </c>
      <c r="R3903">
        <f t="shared" si="360"/>
        <v>25</v>
      </c>
      <c r="S3903" s="12">
        <f t="shared" si="362"/>
        <v>42317.826377314821</v>
      </c>
      <c r="T3903" s="12">
        <f t="shared" si="363"/>
        <v>42357.826377314821</v>
      </c>
      <c r="U3903">
        <f t="shared" si="364"/>
        <v>2015</v>
      </c>
      <c r="V3903" s="18">
        <f t="shared" si="365"/>
        <v>40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8315</v>
      </c>
      <c r="P3904" t="s">
        <v>8316</v>
      </c>
      <c r="Q3904">
        <f t="shared" si="361"/>
        <v>49</v>
      </c>
      <c r="R3904">
        <f t="shared" si="360"/>
        <v>47.26</v>
      </c>
      <c r="S3904" s="12">
        <f t="shared" si="362"/>
        <v>42663.468078703707</v>
      </c>
      <c r="T3904" s="12">
        <f t="shared" si="363"/>
        <v>42688.509745370371</v>
      </c>
      <c r="U3904">
        <f t="shared" si="364"/>
        <v>2016</v>
      </c>
      <c r="V3904" s="18">
        <f t="shared" si="365"/>
        <v>25.041666666666668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8315</v>
      </c>
      <c r="P3905" t="s">
        <v>8316</v>
      </c>
      <c r="Q3905">
        <f t="shared" si="361"/>
        <v>0</v>
      </c>
      <c r="R3905">
        <f t="shared" si="360"/>
        <v>0</v>
      </c>
      <c r="S3905" s="12">
        <f t="shared" si="362"/>
        <v>42186.01116898148</v>
      </c>
      <c r="T3905" s="12">
        <f t="shared" si="363"/>
        <v>42230.818055555559</v>
      </c>
      <c r="U3905">
        <f t="shared" si="364"/>
        <v>2015</v>
      </c>
      <c r="V3905" s="18">
        <f t="shared" si="365"/>
        <v>44.80688657407407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8315</v>
      </c>
      <c r="P3906" t="s">
        <v>8316</v>
      </c>
      <c r="Q3906">
        <f t="shared" si="361"/>
        <v>0</v>
      </c>
      <c r="R3906">
        <f t="shared" ref="R3906:R3969" si="366">IFERROR(ROUND(E3906/L3906,2),0)</f>
        <v>1.5</v>
      </c>
      <c r="S3906" s="12">
        <f t="shared" si="362"/>
        <v>42095.229166666672</v>
      </c>
      <c r="T3906" s="12">
        <f t="shared" si="363"/>
        <v>42109.211111111115</v>
      </c>
      <c r="U3906">
        <f t="shared" si="364"/>
        <v>2015</v>
      </c>
      <c r="V3906" s="18">
        <f t="shared" si="365"/>
        <v>13.981944444444444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8315</v>
      </c>
      <c r="P3907" t="s">
        <v>8316</v>
      </c>
      <c r="Q3907">
        <f t="shared" ref="Q3907:Q3970" si="367">ROUND(E3907/D3907*100,0)</f>
        <v>12</v>
      </c>
      <c r="R3907">
        <f t="shared" si="366"/>
        <v>24.71</v>
      </c>
      <c r="S3907" s="12">
        <f t="shared" ref="S3907:S3970" si="368">(((J3907/60)/60)/24)+DATE(1970,1,1)</f>
        <v>42124.623877314814</v>
      </c>
      <c r="T3907" s="12">
        <f t="shared" ref="T3907:T3970" si="369">(((I3907/60)/60)/24)+DATE(1970,1,1)</f>
        <v>42166.958333333328</v>
      </c>
      <c r="U3907">
        <f t="shared" ref="U3907:U3970" si="370">YEAR(S3907)</f>
        <v>2015</v>
      </c>
      <c r="V3907" s="18">
        <f t="shared" ref="V3907:V3970" si="371">(I3907-J3907)/60/60/24</f>
        <v>42.334456018518516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8315</v>
      </c>
      <c r="P3908" t="s">
        <v>8316</v>
      </c>
      <c r="Q3908">
        <f t="shared" si="367"/>
        <v>67</v>
      </c>
      <c r="R3908">
        <f t="shared" si="366"/>
        <v>63.13</v>
      </c>
      <c r="S3908" s="12">
        <f t="shared" si="368"/>
        <v>42143.917743055557</v>
      </c>
      <c r="T3908" s="12">
        <f t="shared" si="369"/>
        <v>42181.559027777781</v>
      </c>
      <c r="U3908">
        <f t="shared" si="370"/>
        <v>2015</v>
      </c>
      <c r="V3908" s="18">
        <f t="shared" si="371"/>
        <v>37.641284722222217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8315</v>
      </c>
      <c r="P3909" t="s">
        <v>8316</v>
      </c>
      <c r="Q3909">
        <f t="shared" si="367"/>
        <v>15</v>
      </c>
      <c r="R3909">
        <f t="shared" si="366"/>
        <v>38.25</v>
      </c>
      <c r="S3909" s="12">
        <f t="shared" si="368"/>
        <v>41906.819513888891</v>
      </c>
      <c r="T3909" s="12">
        <f t="shared" si="369"/>
        <v>41938.838888888888</v>
      </c>
      <c r="U3909">
        <f t="shared" si="370"/>
        <v>2014</v>
      </c>
      <c r="V3909" s="18">
        <f t="shared" si="371"/>
        <v>32.019375000000004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8315</v>
      </c>
      <c r="P3910" t="s">
        <v>8316</v>
      </c>
      <c r="Q3910">
        <f t="shared" si="367"/>
        <v>9</v>
      </c>
      <c r="R3910">
        <f t="shared" si="366"/>
        <v>16.25</v>
      </c>
      <c r="S3910" s="12">
        <f t="shared" si="368"/>
        <v>41834.135370370372</v>
      </c>
      <c r="T3910" s="12">
        <f t="shared" si="369"/>
        <v>41849.135370370372</v>
      </c>
      <c r="U3910">
        <f t="shared" si="370"/>
        <v>2014</v>
      </c>
      <c r="V3910" s="18">
        <f t="shared" si="371"/>
        <v>15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8315</v>
      </c>
      <c r="P3911" t="s">
        <v>8316</v>
      </c>
      <c r="Q3911">
        <f t="shared" si="367"/>
        <v>0</v>
      </c>
      <c r="R3911">
        <f t="shared" si="366"/>
        <v>33.75</v>
      </c>
      <c r="S3911" s="12">
        <f t="shared" si="368"/>
        <v>41863.359282407408</v>
      </c>
      <c r="T3911" s="12">
        <f t="shared" si="369"/>
        <v>41893.359282407408</v>
      </c>
      <c r="U3911">
        <f t="shared" si="370"/>
        <v>2014</v>
      </c>
      <c r="V3911" s="18">
        <f t="shared" si="371"/>
        <v>30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8315</v>
      </c>
      <c r="P3912" t="s">
        <v>8316</v>
      </c>
      <c r="Q3912">
        <f t="shared" si="367"/>
        <v>3</v>
      </c>
      <c r="R3912">
        <f t="shared" si="366"/>
        <v>61.67</v>
      </c>
      <c r="S3912" s="12">
        <f t="shared" si="368"/>
        <v>42224.756909722222</v>
      </c>
      <c r="T3912" s="12">
        <f t="shared" si="369"/>
        <v>42254.756909722222</v>
      </c>
      <c r="U3912">
        <f t="shared" si="370"/>
        <v>2015</v>
      </c>
      <c r="V3912" s="18">
        <f t="shared" si="371"/>
        <v>30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8315</v>
      </c>
      <c r="P3913" t="s">
        <v>8316</v>
      </c>
      <c r="Q3913">
        <f t="shared" si="367"/>
        <v>37</v>
      </c>
      <c r="R3913">
        <f t="shared" si="366"/>
        <v>83.14</v>
      </c>
      <c r="S3913" s="12">
        <f t="shared" si="368"/>
        <v>41939.8122337963</v>
      </c>
      <c r="T3913" s="12">
        <f t="shared" si="369"/>
        <v>41969.853900462964</v>
      </c>
      <c r="U3913">
        <f t="shared" si="370"/>
        <v>2014</v>
      </c>
      <c r="V3913" s="18">
        <f t="shared" si="371"/>
        <v>30.041666666666668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8315</v>
      </c>
      <c r="P3914" t="s">
        <v>8316</v>
      </c>
      <c r="Q3914">
        <f t="shared" si="367"/>
        <v>0</v>
      </c>
      <c r="R3914">
        <f t="shared" si="366"/>
        <v>1</v>
      </c>
      <c r="S3914" s="12">
        <f t="shared" si="368"/>
        <v>42059.270023148143</v>
      </c>
      <c r="T3914" s="12">
        <f t="shared" si="369"/>
        <v>42119.190972222219</v>
      </c>
      <c r="U3914">
        <f t="shared" si="370"/>
        <v>2015</v>
      </c>
      <c r="V3914" s="18">
        <f t="shared" si="371"/>
        <v>59.92094907407408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8315</v>
      </c>
      <c r="P3915" t="s">
        <v>8316</v>
      </c>
      <c r="Q3915">
        <f t="shared" si="367"/>
        <v>10</v>
      </c>
      <c r="R3915">
        <f t="shared" si="366"/>
        <v>142.86000000000001</v>
      </c>
      <c r="S3915" s="12">
        <f t="shared" si="368"/>
        <v>42308.211215277777</v>
      </c>
      <c r="T3915" s="12">
        <f t="shared" si="369"/>
        <v>42338.252881944441</v>
      </c>
      <c r="U3915">
        <f t="shared" si="370"/>
        <v>2015</v>
      </c>
      <c r="V3915" s="18">
        <f t="shared" si="371"/>
        <v>30.041666666666668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8315</v>
      </c>
      <c r="P3916" t="s">
        <v>8316</v>
      </c>
      <c r="Q3916">
        <f t="shared" si="367"/>
        <v>36</v>
      </c>
      <c r="R3916">
        <f t="shared" si="366"/>
        <v>33.67</v>
      </c>
      <c r="S3916" s="12">
        <f t="shared" si="368"/>
        <v>42114.818935185183</v>
      </c>
      <c r="T3916" s="12">
        <f t="shared" si="369"/>
        <v>42134.957638888889</v>
      </c>
      <c r="U3916">
        <f t="shared" si="370"/>
        <v>2015</v>
      </c>
      <c r="V3916" s="18">
        <f t="shared" si="371"/>
        <v>20.138703703703705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8315</v>
      </c>
      <c r="P3917" t="s">
        <v>8316</v>
      </c>
      <c r="Q3917">
        <f t="shared" si="367"/>
        <v>0</v>
      </c>
      <c r="R3917">
        <f t="shared" si="366"/>
        <v>5</v>
      </c>
      <c r="S3917" s="12">
        <f t="shared" si="368"/>
        <v>42492.98505787037</v>
      </c>
      <c r="T3917" s="12">
        <f t="shared" si="369"/>
        <v>42522.98505787037</v>
      </c>
      <c r="U3917">
        <f t="shared" si="370"/>
        <v>2016</v>
      </c>
      <c r="V3917" s="18">
        <f t="shared" si="371"/>
        <v>30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8315</v>
      </c>
      <c r="P3918" t="s">
        <v>8316</v>
      </c>
      <c r="Q3918">
        <f t="shared" si="367"/>
        <v>0</v>
      </c>
      <c r="R3918">
        <f t="shared" si="366"/>
        <v>0</v>
      </c>
      <c r="S3918" s="12">
        <f t="shared" si="368"/>
        <v>42494.471666666665</v>
      </c>
      <c r="T3918" s="12">
        <f t="shared" si="369"/>
        <v>42524.471666666665</v>
      </c>
      <c r="U3918">
        <f t="shared" si="370"/>
        <v>2016</v>
      </c>
      <c r="V3918" s="18">
        <f t="shared" si="371"/>
        <v>30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8315</v>
      </c>
      <c r="P3919" t="s">
        <v>8316</v>
      </c>
      <c r="Q3919">
        <f t="shared" si="367"/>
        <v>0</v>
      </c>
      <c r="R3919">
        <f t="shared" si="366"/>
        <v>10</v>
      </c>
      <c r="S3919" s="12">
        <f t="shared" si="368"/>
        <v>41863.527326388888</v>
      </c>
      <c r="T3919" s="12">
        <f t="shared" si="369"/>
        <v>41893.527326388888</v>
      </c>
      <c r="U3919">
        <f t="shared" si="370"/>
        <v>2014</v>
      </c>
      <c r="V3919" s="18">
        <f t="shared" si="371"/>
        <v>30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8315</v>
      </c>
      <c r="P3920" t="s">
        <v>8316</v>
      </c>
      <c r="Q3920">
        <f t="shared" si="367"/>
        <v>0</v>
      </c>
      <c r="R3920">
        <f t="shared" si="366"/>
        <v>40</v>
      </c>
      <c r="S3920" s="12">
        <f t="shared" si="368"/>
        <v>41843.664618055554</v>
      </c>
      <c r="T3920" s="12">
        <f t="shared" si="369"/>
        <v>41855.666666666664</v>
      </c>
      <c r="U3920">
        <f t="shared" si="370"/>
        <v>2014</v>
      </c>
      <c r="V3920" s="18">
        <f t="shared" si="371"/>
        <v>12.002048611111112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8315</v>
      </c>
      <c r="P3921" t="s">
        <v>8316</v>
      </c>
      <c r="Q3921">
        <f t="shared" si="367"/>
        <v>2</v>
      </c>
      <c r="R3921">
        <f t="shared" si="366"/>
        <v>30</v>
      </c>
      <c r="S3921" s="12">
        <f t="shared" si="368"/>
        <v>42358.684872685189</v>
      </c>
      <c r="T3921" s="12">
        <f t="shared" si="369"/>
        <v>42387</v>
      </c>
      <c r="U3921">
        <f t="shared" si="370"/>
        <v>2015</v>
      </c>
      <c r="V3921" s="18">
        <f t="shared" si="371"/>
        <v>28.315127314814816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8315</v>
      </c>
      <c r="P3922" t="s">
        <v>8316</v>
      </c>
      <c r="Q3922">
        <f t="shared" si="367"/>
        <v>5</v>
      </c>
      <c r="R3922">
        <f t="shared" si="366"/>
        <v>45</v>
      </c>
      <c r="S3922" s="12">
        <f t="shared" si="368"/>
        <v>42657.38726851852</v>
      </c>
      <c r="T3922" s="12">
        <f t="shared" si="369"/>
        <v>42687.428935185191</v>
      </c>
      <c r="U3922">
        <f t="shared" si="370"/>
        <v>2016</v>
      </c>
      <c r="V3922" s="18">
        <f t="shared" si="371"/>
        <v>30.041666666666668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8315</v>
      </c>
      <c r="P3923" t="s">
        <v>8316</v>
      </c>
      <c r="Q3923">
        <f t="shared" si="367"/>
        <v>0</v>
      </c>
      <c r="R3923">
        <f t="shared" si="366"/>
        <v>0</v>
      </c>
      <c r="S3923" s="12">
        <f t="shared" si="368"/>
        <v>41926.542303240742</v>
      </c>
      <c r="T3923" s="12">
        <f t="shared" si="369"/>
        <v>41938.75</v>
      </c>
      <c r="U3923">
        <f t="shared" si="370"/>
        <v>2014</v>
      </c>
      <c r="V3923" s="18">
        <f t="shared" si="371"/>
        <v>12.207696759259258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8315</v>
      </c>
      <c r="P3924" t="s">
        <v>8316</v>
      </c>
      <c r="Q3924">
        <f t="shared" si="367"/>
        <v>8</v>
      </c>
      <c r="R3924">
        <f t="shared" si="366"/>
        <v>10.17</v>
      </c>
      <c r="S3924" s="12">
        <f t="shared" si="368"/>
        <v>42020.768634259264</v>
      </c>
      <c r="T3924" s="12">
        <f t="shared" si="369"/>
        <v>42065.958333333328</v>
      </c>
      <c r="U3924">
        <f t="shared" si="370"/>
        <v>2015</v>
      </c>
      <c r="V3924" s="18">
        <f t="shared" si="371"/>
        <v>45.18969907407407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8315</v>
      </c>
      <c r="P3925" t="s">
        <v>8316</v>
      </c>
      <c r="Q3925">
        <f t="shared" si="367"/>
        <v>12</v>
      </c>
      <c r="R3925">
        <f t="shared" si="366"/>
        <v>81.41</v>
      </c>
      <c r="S3925" s="12">
        <f t="shared" si="368"/>
        <v>42075.979988425926</v>
      </c>
      <c r="T3925" s="12">
        <f t="shared" si="369"/>
        <v>42103.979988425926</v>
      </c>
      <c r="U3925">
        <f t="shared" si="370"/>
        <v>2015</v>
      </c>
      <c r="V3925" s="18">
        <f t="shared" si="371"/>
        <v>28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8315</v>
      </c>
      <c r="P3926" t="s">
        <v>8316</v>
      </c>
      <c r="Q3926">
        <f t="shared" si="367"/>
        <v>15</v>
      </c>
      <c r="R3926">
        <f t="shared" si="366"/>
        <v>57.25</v>
      </c>
      <c r="S3926" s="12">
        <f t="shared" si="368"/>
        <v>41786.959745370368</v>
      </c>
      <c r="T3926" s="12">
        <f t="shared" si="369"/>
        <v>41816.959745370368</v>
      </c>
      <c r="U3926">
        <f t="shared" si="370"/>
        <v>2014</v>
      </c>
      <c r="V3926" s="18">
        <f t="shared" si="371"/>
        <v>30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8315</v>
      </c>
      <c r="P3927" t="s">
        <v>8316</v>
      </c>
      <c r="Q3927">
        <f t="shared" si="367"/>
        <v>10</v>
      </c>
      <c r="R3927">
        <f t="shared" si="366"/>
        <v>5</v>
      </c>
      <c r="S3927" s="12">
        <f t="shared" si="368"/>
        <v>41820.870821759258</v>
      </c>
      <c r="T3927" s="12">
        <f t="shared" si="369"/>
        <v>41850.870821759258</v>
      </c>
      <c r="U3927">
        <f t="shared" si="370"/>
        <v>2014</v>
      </c>
      <c r="V3927" s="18">
        <f t="shared" si="371"/>
        <v>30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8315</v>
      </c>
      <c r="P3928" t="s">
        <v>8316</v>
      </c>
      <c r="Q3928">
        <f t="shared" si="367"/>
        <v>0</v>
      </c>
      <c r="R3928">
        <f t="shared" si="366"/>
        <v>15</v>
      </c>
      <c r="S3928" s="12">
        <f t="shared" si="368"/>
        <v>41970.085046296299</v>
      </c>
      <c r="T3928" s="12">
        <f t="shared" si="369"/>
        <v>42000.085046296299</v>
      </c>
      <c r="U3928">
        <f t="shared" si="370"/>
        <v>2014</v>
      </c>
      <c r="V3928" s="18">
        <f t="shared" si="371"/>
        <v>30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8315</v>
      </c>
      <c r="P3929" t="s">
        <v>8316</v>
      </c>
      <c r="Q3929">
        <f t="shared" si="367"/>
        <v>1</v>
      </c>
      <c r="R3929">
        <f t="shared" si="366"/>
        <v>12.5</v>
      </c>
      <c r="S3929" s="12">
        <f t="shared" si="368"/>
        <v>41830.267407407409</v>
      </c>
      <c r="T3929" s="12">
        <f t="shared" si="369"/>
        <v>41860.267407407409</v>
      </c>
      <c r="U3929">
        <f t="shared" si="370"/>
        <v>2014</v>
      </c>
      <c r="V3929" s="18">
        <f t="shared" si="371"/>
        <v>30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8315</v>
      </c>
      <c r="P3930" t="s">
        <v>8316</v>
      </c>
      <c r="Q3930">
        <f t="shared" si="367"/>
        <v>13</v>
      </c>
      <c r="R3930">
        <f t="shared" si="366"/>
        <v>93</v>
      </c>
      <c r="S3930" s="12">
        <f t="shared" si="368"/>
        <v>42265.683182870373</v>
      </c>
      <c r="T3930" s="12">
        <f t="shared" si="369"/>
        <v>42293.207638888889</v>
      </c>
      <c r="U3930">
        <f t="shared" si="370"/>
        <v>2015</v>
      </c>
      <c r="V3930" s="18">
        <f t="shared" si="371"/>
        <v>27.524456018518521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8315</v>
      </c>
      <c r="P3931" t="s">
        <v>8316</v>
      </c>
      <c r="Q3931">
        <f t="shared" si="367"/>
        <v>2</v>
      </c>
      <c r="R3931">
        <f t="shared" si="366"/>
        <v>32.36</v>
      </c>
      <c r="S3931" s="12">
        <f t="shared" si="368"/>
        <v>42601.827141203699</v>
      </c>
      <c r="T3931" s="12">
        <f t="shared" si="369"/>
        <v>42631.827141203699</v>
      </c>
      <c r="U3931">
        <f t="shared" si="370"/>
        <v>2016</v>
      </c>
      <c r="V3931" s="18">
        <f t="shared" si="371"/>
        <v>30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8315</v>
      </c>
      <c r="P3932" t="s">
        <v>8316</v>
      </c>
      <c r="Q3932">
        <f t="shared" si="367"/>
        <v>0</v>
      </c>
      <c r="R3932">
        <f t="shared" si="366"/>
        <v>0</v>
      </c>
      <c r="S3932" s="12">
        <f t="shared" si="368"/>
        <v>42433.338749999995</v>
      </c>
      <c r="T3932" s="12">
        <f t="shared" si="369"/>
        <v>42461.25</v>
      </c>
      <c r="U3932">
        <f t="shared" si="370"/>
        <v>2016</v>
      </c>
      <c r="V3932" s="18">
        <f t="shared" si="371"/>
        <v>27.911249999999999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8315</v>
      </c>
      <c r="P3933" t="s">
        <v>8316</v>
      </c>
      <c r="Q3933">
        <f t="shared" si="367"/>
        <v>0</v>
      </c>
      <c r="R3933">
        <f t="shared" si="366"/>
        <v>0</v>
      </c>
      <c r="S3933" s="12">
        <f t="shared" si="368"/>
        <v>42228.151701388888</v>
      </c>
      <c r="T3933" s="12">
        <f t="shared" si="369"/>
        <v>42253.151701388888</v>
      </c>
      <c r="U3933">
        <f t="shared" si="370"/>
        <v>2015</v>
      </c>
      <c r="V3933" s="18">
        <f t="shared" si="371"/>
        <v>25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8315</v>
      </c>
      <c r="P3934" t="s">
        <v>8316</v>
      </c>
      <c r="Q3934">
        <f t="shared" si="367"/>
        <v>0</v>
      </c>
      <c r="R3934">
        <f t="shared" si="366"/>
        <v>1</v>
      </c>
      <c r="S3934" s="12">
        <f t="shared" si="368"/>
        <v>42415.168564814812</v>
      </c>
      <c r="T3934" s="12">
        <f t="shared" si="369"/>
        <v>42445.126898148148</v>
      </c>
      <c r="U3934">
        <f t="shared" si="370"/>
        <v>2016</v>
      </c>
      <c r="V3934" s="18">
        <f t="shared" si="371"/>
        <v>29.958333333333332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8315</v>
      </c>
      <c r="P3935" t="s">
        <v>8316</v>
      </c>
      <c r="Q3935">
        <f t="shared" si="367"/>
        <v>16</v>
      </c>
      <c r="R3935">
        <f t="shared" si="366"/>
        <v>91.83</v>
      </c>
      <c r="S3935" s="12">
        <f t="shared" si="368"/>
        <v>42538.968310185184</v>
      </c>
      <c r="T3935" s="12">
        <f t="shared" si="369"/>
        <v>42568.029861111107</v>
      </c>
      <c r="U3935">
        <f t="shared" si="370"/>
        <v>2016</v>
      </c>
      <c r="V3935" s="18">
        <f t="shared" si="371"/>
        <v>29.061550925925925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8315</v>
      </c>
      <c r="P3936" t="s">
        <v>8316</v>
      </c>
      <c r="Q3936">
        <f t="shared" si="367"/>
        <v>11</v>
      </c>
      <c r="R3936">
        <f t="shared" si="366"/>
        <v>45.83</v>
      </c>
      <c r="S3936" s="12">
        <f t="shared" si="368"/>
        <v>42233.671747685185</v>
      </c>
      <c r="T3936" s="12">
        <f t="shared" si="369"/>
        <v>42278.541666666672</v>
      </c>
      <c r="U3936">
        <f t="shared" si="370"/>
        <v>2015</v>
      </c>
      <c r="V3936" s="18">
        <f t="shared" si="371"/>
        <v>44.869918981481483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8315</v>
      </c>
      <c r="P3937" t="s">
        <v>8316</v>
      </c>
      <c r="Q3937">
        <f t="shared" si="367"/>
        <v>44</v>
      </c>
      <c r="R3937">
        <f t="shared" si="366"/>
        <v>57.17</v>
      </c>
      <c r="S3937" s="12">
        <f t="shared" si="368"/>
        <v>42221.656782407401</v>
      </c>
      <c r="T3937" s="12">
        <f t="shared" si="369"/>
        <v>42281.656782407401</v>
      </c>
      <c r="U3937">
        <f t="shared" si="370"/>
        <v>2015</v>
      </c>
      <c r="V3937" s="18">
        <f t="shared" si="371"/>
        <v>60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8315</v>
      </c>
      <c r="P3938" t="s">
        <v>8316</v>
      </c>
      <c r="Q3938">
        <f t="shared" si="367"/>
        <v>0</v>
      </c>
      <c r="R3938">
        <f t="shared" si="366"/>
        <v>0</v>
      </c>
      <c r="S3938" s="12">
        <f t="shared" si="368"/>
        <v>42675.262962962966</v>
      </c>
      <c r="T3938" s="12">
        <f t="shared" si="369"/>
        <v>42705.304629629631</v>
      </c>
      <c r="U3938">
        <f t="shared" si="370"/>
        <v>2016</v>
      </c>
      <c r="V3938" s="18">
        <f t="shared" si="371"/>
        <v>30.041666666666668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8315</v>
      </c>
      <c r="P3939" t="s">
        <v>8316</v>
      </c>
      <c r="Q3939">
        <f t="shared" si="367"/>
        <v>86</v>
      </c>
      <c r="R3939">
        <f t="shared" si="366"/>
        <v>248.5</v>
      </c>
      <c r="S3939" s="12">
        <f t="shared" si="368"/>
        <v>42534.631481481483</v>
      </c>
      <c r="T3939" s="12">
        <f t="shared" si="369"/>
        <v>42562.631481481483</v>
      </c>
      <c r="U3939">
        <f t="shared" si="370"/>
        <v>2016</v>
      </c>
      <c r="V3939" s="18">
        <f t="shared" si="371"/>
        <v>28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8315</v>
      </c>
      <c r="P3940" t="s">
        <v>8316</v>
      </c>
      <c r="Q3940">
        <f t="shared" si="367"/>
        <v>12</v>
      </c>
      <c r="R3940">
        <f t="shared" si="366"/>
        <v>79.400000000000006</v>
      </c>
      <c r="S3940" s="12">
        <f t="shared" si="368"/>
        <v>42151.905717592599</v>
      </c>
      <c r="T3940" s="12">
        <f t="shared" si="369"/>
        <v>42182.905717592599</v>
      </c>
      <c r="U3940">
        <f t="shared" si="370"/>
        <v>2015</v>
      </c>
      <c r="V3940" s="18">
        <f t="shared" si="371"/>
        <v>31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8315</v>
      </c>
      <c r="P3941" t="s">
        <v>8316</v>
      </c>
      <c r="Q3941">
        <f t="shared" si="367"/>
        <v>0</v>
      </c>
      <c r="R3941">
        <f t="shared" si="366"/>
        <v>5</v>
      </c>
      <c r="S3941" s="12">
        <f t="shared" si="368"/>
        <v>41915.400219907409</v>
      </c>
      <c r="T3941" s="12">
        <f t="shared" si="369"/>
        <v>41919.1875</v>
      </c>
      <c r="U3941">
        <f t="shared" si="370"/>
        <v>2014</v>
      </c>
      <c r="V3941" s="18">
        <f t="shared" si="371"/>
        <v>3.7872800925925927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8315</v>
      </c>
      <c r="P3942" t="s">
        <v>8316</v>
      </c>
      <c r="Q3942">
        <f t="shared" si="367"/>
        <v>0</v>
      </c>
      <c r="R3942">
        <f t="shared" si="366"/>
        <v>5.5</v>
      </c>
      <c r="S3942" s="12">
        <f t="shared" si="368"/>
        <v>41961.492488425924</v>
      </c>
      <c r="T3942" s="12">
        <f t="shared" si="369"/>
        <v>42006.492488425924</v>
      </c>
      <c r="U3942">
        <f t="shared" si="370"/>
        <v>2014</v>
      </c>
      <c r="V3942" s="18">
        <f t="shared" si="371"/>
        <v>45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8315</v>
      </c>
      <c r="P3943" t="s">
        <v>8316</v>
      </c>
      <c r="Q3943">
        <f t="shared" si="367"/>
        <v>1</v>
      </c>
      <c r="R3943">
        <f t="shared" si="366"/>
        <v>25</v>
      </c>
      <c r="S3943" s="12">
        <f t="shared" si="368"/>
        <v>41940.587233796294</v>
      </c>
      <c r="T3943" s="12">
        <f t="shared" si="369"/>
        <v>41968.041666666672</v>
      </c>
      <c r="U3943">
        <f t="shared" si="370"/>
        <v>2014</v>
      </c>
      <c r="V3943" s="18">
        <f t="shared" si="371"/>
        <v>27.454432870370368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8315</v>
      </c>
      <c r="P3944" t="s">
        <v>8316</v>
      </c>
      <c r="Q3944">
        <f t="shared" si="367"/>
        <v>0</v>
      </c>
      <c r="R3944">
        <f t="shared" si="366"/>
        <v>0</v>
      </c>
      <c r="S3944" s="12">
        <f t="shared" si="368"/>
        <v>42111.904097222221</v>
      </c>
      <c r="T3944" s="12">
        <f t="shared" si="369"/>
        <v>42171.904097222221</v>
      </c>
      <c r="U3944">
        <f t="shared" si="370"/>
        <v>2015</v>
      </c>
      <c r="V3944" s="18">
        <f t="shared" si="371"/>
        <v>60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8315</v>
      </c>
      <c r="P3945" t="s">
        <v>8316</v>
      </c>
      <c r="Q3945">
        <f t="shared" si="367"/>
        <v>36</v>
      </c>
      <c r="R3945">
        <f t="shared" si="366"/>
        <v>137.08000000000001</v>
      </c>
      <c r="S3945" s="12">
        <f t="shared" si="368"/>
        <v>42279.778564814813</v>
      </c>
      <c r="T3945" s="12">
        <f t="shared" si="369"/>
        <v>42310.701388888891</v>
      </c>
      <c r="U3945">
        <f t="shared" si="370"/>
        <v>2015</v>
      </c>
      <c r="V3945" s="18">
        <f t="shared" si="371"/>
        <v>30.922824074074075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8315</v>
      </c>
      <c r="P3946" t="s">
        <v>8316</v>
      </c>
      <c r="Q3946">
        <f t="shared" si="367"/>
        <v>0</v>
      </c>
      <c r="R3946">
        <f t="shared" si="366"/>
        <v>0</v>
      </c>
      <c r="S3946" s="12">
        <f t="shared" si="368"/>
        <v>42213.662905092591</v>
      </c>
      <c r="T3946" s="12">
        <f t="shared" si="369"/>
        <v>42243.662905092591</v>
      </c>
      <c r="U3946">
        <f t="shared" si="370"/>
        <v>2015</v>
      </c>
      <c r="V3946" s="18">
        <f t="shared" si="371"/>
        <v>30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8315</v>
      </c>
      <c r="P3947" t="s">
        <v>8316</v>
      </c>
      <c r="Q3947">
        <f t="shared" si="367"/>
        <v>0</v>
      </c>
      <c r="R3947">
        <f t="shared" si="366"/>
        <v>5</v>
      </c>
      <c r="S3947" s="12">
        <f t="shared" si="368"/>
        <v>42109.801712962959</v>
      </c>
      <c r="T3947" s="12">
        <f t="shared" si="369"/>
        <v>42139.801712962959</v>
      </c>
      <c r="U3947">
        <f t="shared" si="370"/>
        <v>2015</v>
      </c>
      <c r="V3947" s="18">
        <f t="shared" si="371"/>
        <v>30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8315</v>
      </c>
      <c r="P3948" t="s">
        <v>8316</v>
      </c>
      <c r="Q3948">
        <f t="shared" si="367"/>
        <v>3</v>
      </c>
      <c r="R3948">
        <f t="shared" si="366"/>
        <v>39</v>
      </c>
      <c r="S3948" s="12">
        <f t="shared" si="368"/>
        <v>42031.833587962959</v>
      </c>
      <c r="T3948" s="12">
        <f t="shared" si="369"/>
        <v>42063.333333333328</v>
      </c>
      <c r="U3948">
        <f t="shared" si="370"/>
        <v>2015</v>
      </c>
      <c r="V3948" s="18">
        <f t="shared" si="371"/>
        <v>31.499745370370366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8315</v>
      </c>
      <c r="P3949" t="s">
        <v>8316</v>
      </c>
      <c r="Q3949">
        <f t="shared" si="367"/>
        <v>3</v>
      </c>
      <c r="R3949">
        <f t="shared" si="366"/>
        <v>50.5</v>
      </c>
      <c r="S3949" s="12">
        <f t="shared" si="368"/>
        <v>42615.142870370371</v>
      </c>
      <c r="T3949" s="12">
        <f t="shared" si="369"/>
        <v>42645.142870370371</v>
      </c>
      <c r="U3949">
        <f t="shared" si="370"/>
        <v>2016</v>
      </c>
      <c r="V3949" s="18">
        <f t="shared" si="371"/>
        <v>30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8315</v>
      </c>
      <c r="P3950" t="s">
        <v>8316</v>
      </c>
      <c r="Q3950">
        <f t="shared" si="367"/>
        <v>0</v>
      </c>
      <c r="R3950">
        <f t="shared" si="366"/>
        <v>0</v>
      </c>
      <c r="S3950" s="12">
        <f t="shared" si="368"/>
        <v>41829.325497685182</v>
      </c>
      <c r="T3950" s="12">
        <f t="shared" si="369"/>
        <v>41889.325497685182</v>
      </c>
      <c r="U3950">
        <f t="shared" si="370"/>
        <v>2014</v>
      </c>
      <c r="V3950" s="18">
        <f t="shared" si="371"/>
        <v>60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8315</v>
      </c>
      <c r="P3951" t="s">
        <v>8316</v>
      </c>
      <c r="Q3951">
        <f t="shared" si="367"/>
        <v>16</v>
      </c>
      <c r="R3951">
        <f t="shared" si="366"/>
        <v>49.28</v>
      </c>
      <c r="S3951" s="12">
        <f t="shared" si="368"/>
        <v>42016.120613425926</v>
      </c>
      <c r="T3951" s="12">
        <f t="shared" si="369"/>
        <v>42046.120613425926</v>
      </c>
      <c r="U3951">
        <f t="shared" si="370"/>
        <v>2015</v>
      </c>
      <c r="V3951" s="18">
        <f t="shared" si="371"/>
        <v>30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8315</v>
      </c>
      <c r="P3952" t="s">
        <v>8316</v>
      </c>
      <c r="Q3952">
        <f t="shared" si="367"/>
        <v>1</v>
      </c>
      <c r="R3952">
        <f t="shared" si="366"/>
        <v>25</v>
      </c>
      <c r="S3952" s="12">
        <f t="shared" si="368"/>
        <v>42439.702314814815</v>
      </c>
      <c r="T3952" s="12">
        <f t="shared" si="369"/>
        <v>42468.774305555555</v>
      </c>
      <c r="U3952">
        <f t="shared" si="370"/>
        <v>2016</v>
      </c>
      <c r="V3952" s="18">
        <f t="shared" si="371"/>
        <v>29.071990740740741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8315</v>
      </c>
      <c r="P3953" t="s">
        <v>8316</v>
      </c>
      <c r="Q3953">
        <f t="shared" si="367"/>
        <v>0</v>
      </c>
      <c r="R3953">
        <f t="shared" si="366"/>
        <v>1</v>
      </c>
      <c r="S3953" s="12">
        <f t="shared" si="368"/>
        <v>42433.825717592597</v>
      </c>
      <c r="T3953" s="12">
        <f t="shared" si="369"/>
        <v>42493.784050925926</v>
      </c>
      <c r="U3953">
        <f t="shared" si="370"/>
        <v>2016</v>
      </c>
      <c r="V3953" s="18">
        <f t="shared" si="371"/>
        <v>59.958333333333336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8315</v>
      </c>
      <c r="P3954" t="s">
        <v>8316</v>
      </c>
      <c r="Q3954">
        <f t="shared" si="367"/>
        <v>0</v>
      </c>
      <c r="R3954">
        <f t="shared" si="366"/>
        <v>25</v>
      </c>
      <c r="S3954" s="12">
        <f t="shared" si="368"/>
        <v>42243.790393518517</v>
      </c>
      <c r="T3954" s="12">
        <f t="shared" si="369"/>
        <v>42303.790393518517</v>
      </c>
      <c r="U3954">
        <f t="shared" si="370"/>
        <v>2015</v>
      </c>
      <c r="V3954" s="18">
        <f t="shared" si="371"/>
        <v>60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8315</v>
      </c>
      <c r="P3955" t="s">
        <v>8316</v>
      </c>
      <c r="Q3955">
        <f t="shared" si="367"/>
        <v>0</v>
      </c>
      <c r="R3955">
        <f t="shared" si="366"/>
        <v>0</v>
      </c>
      <c r="S3955" s="12">
        <f t="shared" si="368"/>
        <v>42550.048449074078</v>
      </c>
      <c r="T3955" s="12">
        <f t="shared" si="369"/>
        <v>42580.978472222225</v>
      </c>
      <c r="U3955">
        <f t="shared" si="370"/>
        <v>2016</v>
      </c>
      <c r="V3955" s="18">
        <f t="shared" si="371"/>
        <v>30.930023148148148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8315</v>
      </c>
      <c r="P3956" t="s">
        <v>8316</v>
      </c>
      <c r="Q3956">
        <f t="shared" si="367"/>
        <v>0</v>
      </c>
      <c r="R3956">
        <f t="shared" si="366"/>
        <v>0</v>
      </c>
      <c r="S3956" s="12">
        <f t="shared" si="368"/>
        <v>41774.651203703703</v>
      </c>
      <c r="T3956" s="12">
        <f t="shared" si="369"/>
        <v>41834.651203703703</v>
      </c>
      <c r="U3956">
        <f t="shared" si="370"/>
        <v>2014</v>
      </c>
      <c r="V3956" s="18">
        <f t="shared" si="371"/>
        <v>60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8315</v>
      </c>
      <c r="P3957" t="s">
        <v>8316</v>
      </c>
      <c r="Q3957">
        <f t="shared" si="367"/>
        <v>24</v>
      </c>
      <c r="R3957">
        <f t="shared" si="366"/>
        <v>53.13</v>
      </c>
      <c r="S3957" s="12">
        <f t="shared" si="368"/>
        <v>42306.848854166667</v>
      </c>
      <c r="T3957" s="12">
        <f t="shared" si="369"/>
        <v>42336.890520833331</v>
      </c>
      <c r="U3957">
        <f t="shared" si="370"/>
        <v>2015</v>
      </c>
      <c r="V3957" s="18">
        <f t="shared" si="371"/>
        <v>30.041666666666668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8315</v>
      </c>
      <c r="P3958" t="s">
        <v>8316</v>
      </c>
      <c r="Q3958">
        <f t="shared" si="367"/>
        <v>0</v>
      </c>
      <c r="R3958">
        <f t="shared" si="366"/>
        <v>0</v>
      </c>
      <c r="S3958" s="12">
        <f t="shared" si="368"/>
        <v>42457.932025462964</v>
      </c>
      <c r="T3958" s="12">
        <f t="shared" si="369"/>
        <v>42485.013888888891</v>
      </c>
      <c r="U3958">
        <f t="shared" si="370"/>
        <v>2016</v>
      </c>
      <c r="V3958" s="18">
        <f t="shared" si="371"/>
        <v>27.081863425925928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8315</v>
      </c>
      <c r="P3959" t="s">
        <v>8316</v>
      </c>
      <c r="Q3959">
        <f t="shared" si="367"/>
        <v>0</v>
      </c>
      <c r="R3959">
        <f t="shared" si="366"/>
        <v>7</v>
      </c>
      <c r="S3959" s="12">
        <f t="shared" si="368"/>
        <v>42513.976319444439</v>
      </c>
      <c r="T3959" s="12">
        <f t="shared" si="369"/>
        <v>42559.976319444439</v>
      </c>
      <c r="U3959">
        <f t="shared" si="370"/>
        <v>2016</v>
      </c>
      <c r="V3959" s="18">
        <f t="shared" si="371"/>
        <v>46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8315</v>
      </c>
      <c r="P3960" t="s">
        <v>8316</v>
      </c>
      <c r="Q3960">
        <f t="shared" si="367"/>
        <v>32</v>
      </c>
      <c r="R3960">
        <f t="shared" si="366"/>
        <v>40.06</v>
      </c>
      <c r="S3960" s="12">
        <f t="shared" si="368"/>
        <v>41816.950370370374</v>
      </c>
      <c r="T3960" s="12">
        <f t="shared" si="369"/>
        <v>41853.583333333336</v>
      </c>
      <c r="U3960">
        <f t="shared" si="370"/>
        <v>2014</v>
      </c>
      <c r="V3960" s="18">
        <f t="shared" si="371"/>
        <v>36.632962962962964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8315</v>
      </c>
      <c r="P3961" t="s">
        <v>8316</v>
      </c>
      <c r="Q3961">
        <f t="shared" si="367"/>
        <v>24</v>
      </c>
      <c r="R3961">
        <f t="shared" si="366"/>
        <v>24.33</v>
      </c>
      <c r="S3961" s="12">
        <f t="shared" si="368"/>
        <v>41880.788842592592</v>
      </c>
      <c r="T3961" s="12">
        <f t="shared" si="369"/>
        <v>41910.788842592592</v>
      </c>
      <c r="U3961">
        <f t="shared" si="370"/>
        <v>2014</v>
      </c>
      <c r="V3961" s="18">
        <f t="shared" si="371"/>
        <v>30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8315</v>
      </c>
      <c r="P3962" t="s">
        <v>8316</v>
      </c>
      <c r="Q3962">
        <f t="shared" si="367"/>
        <v>2</v>
      </c>
      <c r="R3962">
        <f t="shared" si="366"/>
        <v>11.25</v>
      </c>
      <c r="S3962" s="12">
        <f t="shared" si="368"/>
        <v>42342.845555555556</v>
      </c>
      <c r="T3962" s="12">
        <f t="shared" si="369"/>
        <v>42372.845555555556</v>
      </c>
      <c r="U3962">
        <f t="shared" si="370"/>
        <v>2015</v>
      </c>
      <c r="V3962" s="18">
        <f t="shared" si="371"/>
        <v>30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8315</v>
      </c>
      <c r="P3963" t="s">
        <v>8316</v>
      </c>
      <c r="Q3963">
        <f t="shared" si="367"/>
        <v>0</v>
      </c>
      <c r="R3963">
        <f t="shared" si="366"/>
        <v>10.5</v>
      </c>
      <c r="S3963" s="12">
        <f t="shared" si="368"/>
        <v>41745.891319444447</v>
      </c>
      <c r="T3963" s="12">
        <f t="shared" si="369"/>
        <v>41767.891319444447</v>
      </c>
      <c r="U3963">
        <f t="shared" si="370"/>
        <v>2014</v>
      </c>
      <c r="V3963" s="18">
        <f t="shared" si="371"/>
        <v>22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8315</v>
      </c>
      <c r="P3964" t="s">
        <v>8316</v>
      </c>
      <c r="Q3964">
        <f t="shared" si="367"/>
        <v>3</v>
      </c>
      <c r="R3964">
        <f t="shared" si="366"/>
        <v>15</v>
      </c>
      <c r="S3964" s="12">
        <f t="shared" si="368"/>
        <v>42311.621458333335</v>
      </c>
      <c r="T3964" s="12">
        <f t="shared" si="369"/>
        <v>42336.621458333335</v>
      </c>
      <c r="U3964">
        <f t="shared" si="370"/>
        <v>2015</v>
      </c>
      <c r="V3964" s="18">
        <f t="shared" si="371"/>
        <v>25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8315</v>
      </c>
      <c r="P3965" t="s">
        <v>8316</v>
      </c>
      <c r="Q3965">
        <f t="shared" si="367"/>
        <v>0</v>
      </c>
      <c r="R3965">
        <f t="shared" si="366"/>
        <v>0</v>
      </c>
      <c r="S3965" s="12">
        <f t="shared" si="368"/>
        <v>42296.154131944444</v>
      </c>
      <c r="T3965" s="12">
        <f t="shared" si="369"/>
        <v>42326.195798611108</v>
      </c>
      <c r="U3965">
        <f t="shared" si="370"/>
        <v>2015</v>
      </c>
      <c r="V3965" s="18">
        <f t="shared" si="371"/>
        <v>30.041666666666668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8315</v>
      </c>
      <c r="P3966" t="s">
        <v>8316</v>
      </c>
      <c r="Q3966">
        <f t="shared" si="367"/>
        <v>6</v>
      </c>
      <c r="R3966">
        <f t="shared" si="366"/>
        <v>42</v>
      </c>
      <c r="S3966" s="12">
        <f t="shared" si="368"/>
        <v>42053.722060185188</v>
      </c>
      <c r="T3966" s="12">
        <f t="shared" si="369"/>
        <v>42113.680393518516</v>
      </c>
      <c r="U3966">
        <f t="shared" si="370"/>
        <v>2015</v>
      </c>
      <c r="V3966" s="18">
        <f t="shared" si="371"/>
        <v>59.958333333333336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8315</v>
      </c>
      <c r="P3967" t="s">
        <v>8316</v>
      </c>
      <c r="Q3967">
        <f t="shared" si="367"/>
        <v>14</v>
      </c>
      <c r="R3967">
        <f t="shared" si="366"/>
        <v>71.25</v>
      </c>
      <c r="S3967" s="12">
        <f t="shared" si="368"/>
        <v>42414.235879629632</v>
      </c>
      <c r="T3967" s="12">
        <f t="shared" si="369"/>
        <v>42474.194212962961</v>
      </c>
      <c r="U3967">
        <f t="shared" si="370"/>
        <v>2016</v>
      </c>
      <c r="V3967" s="18">
        <f t="shared" si="371"/>
        <v>59.958333333333336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8315</v>
      </c>
      <c r="P3968" t="s">
        <v>8316</v>
      </c>
      <c r="Q3968">
        <f t="shared" si="367"/>
        <v>1</v>
      </c>
      <c r="R3968">
        <f t="shared" si="366"/>
        <v>22.5</v>
      </c>
      <c r="S3968" s="12">
        <f t="shared" si="368"/>
        <v>41801.711550925924</v>
      </c>
      <c r="T3968" s="12">
        <f t="shared" si="369"/>
        <v>41844.124305555553</v>
      </c>
      <c r="U3968">
        <f t="shared" si="370"/>
        <v>2014</v>
      </c>
      <c r="V3968" s="18">
        <f t="shared" si="371"/>
        <v>42.412754629629632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8315</v>
      </c>
      <c r="P3969" t="s">
        <v>8316</v>
      </c>
      <c r="Q3969">
        <f t="shared" si="367"/>
        <v>24</v>
      </c>
      <c r="R3969">
        <f t="shared" si="366"/>
        <v>41</v>
      </c>
      <c r="S3969" s="12">
        <f t="shared" si="368"/>
        <v>42770.290590277778</v>
      </c>
      <c r="T3969" s="12">
        <f t="shared" si="369"/>
        <v>42800.290590277778</v>
      </c>
      <c r="U3969">
        <f t="shared" si="370"/>
        <v>2017</v>
      </c>
      <c r="V3969" s="18">
        <f t="shared" si="371"/>
        <v>30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8315</v>
      </c>
      <c r="P3970" t="s">
        <v>8316</v>
      </c>
      <c r="Q3970">
        <f t="shared" si="367"/>
        <v>11</v>
      </c>
      <c r="R3970">
        <f t="shared" ref="R3970:R4033" si="372">IFERROR(ROUND(E3970/L3970,2),0)</f>
        <v>47.91</v>
      </c>
      <c r="S3970" s="12">
        <f t="shared" si="368"/>
        <v>42452.815659722226</v>
      </c>
      <c r="T3970" s="12">
        <f t="shared" si="369"/>
        <v>42512.815659722226</v>
      </c>
      <c r="U3970">
        <f t="shared" si="370"/>
        <v>2016</v>
      </c>
      <c r="V3970" s="18">
        <f t="shared" si="371"/>
        <v>60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8315</v>
      </c>
      <c r="P3971" t="s">
        <v>8316</v>
      </c>
      <c r="Q3971">
        <f t="shared" ref="Q3971:Q4034" si="373">ROUND(E3971/D3971*100,0)</f>
        <v>7</v>
      </c>
      <c r="R3971">
        <f t="shared" si="372"/>
        <v>35.17</v>
      </c>
      <c r="S3971" s="12">
        <f t="shared" ref="S3971:S4034" si="374">(((J3971/60)/60)/24)+DATE(1970,1,1)</f>
        <v>42601.854699074072</v>
      </c>
      <c r="T3971" s="12">
        <f t="shared" ref="T3971:T4034" si="375">(((I3971/60)/60)/24)+DATE(1970,1,1)</f>
        <v>42611.163194444445</v>
      </c>
      <c r="U3971">
        <f t="shared" ref="U3971:U4034" si="376">YEAR(S3971)</f>
        <v>2016</v>
      </c>
      <c r="V3971" s="18">
        <f t="shared" ref="V3971:V4034" si="377">(I3971-J3971)/60/60/24</f>
        <v>9.3084953703703714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8315</v>
      </c>
      <c r="P3972" t="s">
        <v>8316</v>
      </c>
      <c r="Q3972">
        <f t="shared" si="373"/>
        <v>0</v>
      </c>
      <c r="R3972">
        <f t="shared" si="372"/>
        <v>5.5</v>
      </c>
      <c r="S3972" s="12">
        <f t="shared" si="374"/>
        <v>42447.863553240735</v>
      </c>
      <c r="T3972" s="12">
        <f t="shared" si="375"/>
        <v>42477.863553240735</v>
      </c>
      <c r="U3972">
        <f t="shared" si="376"/>
        <v>2016</v>
      </c>
      <c r="V3972" s="18">
        <f t="shared" si="377"/>
        <v>30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8315</v>
      </c>
      <c r="P3973" t="s">
        <v>8316</v>
      </c>
      <c r="Q3973">
        <f t="shared" si="373"/>
        <v>1</v>
      </c>
      <c r="R3973">
        <f t="shared" si="372"/>
        <v>22.67</v>
      </c>
      <c r="S3973" s="12">
        <f t="shared" si="374"/>
        <v>41811.536180555559</v>
      </c>
      <c r="T3973" s="12">
        <f t="shared" si="375"/>
        <v>41841.536180555559</v>
      </c>
      <c r="U3973">
        <f t="shared" si="376"/>
        <v>2014</v>
      </c>
      <c r="V3973" s="18">
        <f t="shared" si="377"/>
        <v>30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8315</v>
      </c>
      <c r="P3974" t="s">
        <v>8316</v>
      </c>
      <c r="Q3974">
        <f t="shared" si="373"/>
        <v>21</v>
      </c>
      <c r="R3974">
        <f t="shared" si="372"/>
        <v>26.38</v>
      </c>
      <c r="S3974" s="12">
        <f t="shared" si="374"/>
        <v>41981.067523148144</v>
      </c>
      <c r="T3974" s="12">
        <f t="shared" si="375"/>
        <v>42041.067523148144</v>
      </c>
      <c r="U3974">
        <f t="shared" si="376"/>
        <v>2014</v>
      </c>
      <c r="V3974" s="18">
        <f t="shared" si="377"/>
        <v>60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8315</v>
      </c>
      <c r="P3975" t="s">
        <v>8316</v>
      </c>
      <c r="Q3975">
        <f t="shared" si="373"/>
        <v>78</v>
      </c>
      <c r="R3975">
        <f t="shared" si="372"/>
        <v>105.54</v>
      </c>
      <c r="S3975" s="12">
        <f t="shared" si="374"/>
        <v>42469.68414351852</v>
      </c>
      <c r="T3975" s="12">
        <f t="shared" si="375"/>
        <v>42499.166666666672</v>
      </c>
      <c r="U3975">
        <f t="shared" si="376"/>
        <v>2016</v>
      </c>
      <c r="V3975" s="18">
        <f t="shared" si="377"/>
        <v>29.48252314814815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8315</v>
      </c>
      <c r="P3976" t="s">
        <v>8316</v>
      </c>
      <c r="Q3976">
        <f t="shared" si="373"/>
        <v>32</v>
      </c>
      <c r="R3976">
        <f t="shared" si="372"/>
        <v>29.09</v>
      </c>
      <c r="S3976" s="12">
        <f t="shared" si="374"/>
        <v>42493.546851851846</v>
      </c>
      <c r="T3976" s="12">
        <f t="shared" si="375"/>
        <v>42523.546851851846</v>
      </c>
      <c r="U3976">
        <f t="shared" si="376"/>
        <v>2016</v>
      </c>
      <c r="V3976" s="18">
        <f t="shared" si="377"/>
        <v>30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8315</v>
      </c>
      <c r="P3977" t="s">
        <v>8316</v>
      </c>
      <c r="Q3977">
        <f t="shared" si="373"/>
        <v>0</v>
      </c>
      <c r="R3977">
        <f t="shared" si="372"/>
        <v>0</v>
      </c>
      <c r="S3977" s="12">
        <f t="shared" si="374"/>
        <v>42534.866875</v>
      </c>
      <c r="T3977" s="12">
        <f t="shared" si="375"/>
        <v>42564.866875</v>
      </c>
      <c r="U3977">
        <f t="shared" si="376"/>
        <v>2016</v>
      </c>
      <c r="V3977" s="18">
        <f t="shared" si="377"/>
        <v>30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8315</v>
      </c>
      <c r="P3978" t="s">
        <v>8316</v>
      </c>
      <c r="Q3978">
        <f t="shared" si="373"/>
        <v>48</v>
      </c>
      <c r="R3978">
        <f t="shared" si="372"/>
        <v>62</v>
      </c>
      <c r="S3978" s="12">
        <f t="shared" si="374"/>
        <v>41830.858344907407</v>
      </c>
      <c r="T3978" s="12">
        <f t="shared" si="375"/>
        <v>41852.291666666664</v>
      </c>
      <c r="U3978">
        <f t="shared" si="376"/>
        <v>2014</v>
      </c>
      <c r="V3978" s="18">
        <f t="shared" si="377"/>
        <v>21.433321759259258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8315</v>
      </c>
      <c r="P3979" t="s">
        <v>8316</v>
      </c>
      <c r="Q3979">
        <f t="shared" si="373"/>
        <v>1</v>
      </c>
      <c r="R3979">
        <f t="shared" si="372"/>
        <v>217.5</v>
      </c>
      <c r="S3979" s="12">
        <f t="shared" si="374"/>
        <v>42543.788564814815</v>
      </c>
      <c r="T3979" s="12">
        <f t="shared" si="375"/>
        <v>42573.788564814815</v>
      </c>
      <c r="U3979">
        <f t="shared" si="376"/>
        <v>2016</v>
      </c>
      <c r="V3979" s="18">
        <f t="shared" si="377"/>
        <v>30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8315</v>
      </c>
      <c r="P3980" t="s">
        <v>8316</v>
      </c>
      <c r="Q3980">
        <f t="shared" si="373"/>
        <v>11</v>
      </c>
      <c r="R3980">
        <f t="shared" si="372"/>
        <v>26.75</v>
      </c>
      <c r="S3980" s="12">
        <f t="shared" si="374"/>
        <v>41975.642974537041</v>
      </c>
      <c r="T3980" s="12">
        <f t="shared" si="375"/>
        <v>42035.642974537041</v>
      </c>
      <c r="U3980">
        <f t="shared" si="376"/>
        <v>2014</v>
      </c>
      <c r="V3980" s="18">
        <f t="shared" si="377"/>
        <v>60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8315</v>
      </c>
      <c r="P3981" t="s">
        <v>8316</v>
      </c>
      <c r="Q3981">
        <f t="shared" si="373"/>
        <v>2</v>
      </c>
      <c r="R3981">
        <f t="shared" si="372"/>
        <v>18.329999999999998</v>
      </c>
      <c r="S3981" s="12">
        <f t="shared" si="374"/>
        <v>42069.903437500005</v>
      </c>
      <c r="T3981" s="12">
        <f t="shared" si="375"/>
        <v>42092.833333333328</v>
      </c>
      <c r="U3981">
        <f t="shared" si="376"/>
        <v>2015</v>
      </c>
      <c r="V3981" s="18">
        <f t="shared" si="377"/>
        <v>22.929895833333333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8315</v>
      </c>
      <c r="P3982" t="s">
        <v>8316</v>
      </c>
      <c r="Q3982">
        <f t="shared" si="373"/>
        <v>18</v>
      </c>
      <c r="R3982">
        <f t="shared" si="372"/>
        <v>64.290000000000006</v>
      </c>
      <c r="S3982" s="12">
        <f t="shared" si="374"/>
        <v>41795.598923611113</v>
      </c>
      <c r="T3982" s="12">
        <f t="shared" si="375"/>
        <v>41825.598923611113</v>
      </c>
      <c r="U3982">
        <f t="shared" si="376"/>
        <v>2014</v>
      </c>
      <c r="V3982" s="18">
        <f t="shared" si="377"/>
        <v>30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8315</v>
      </c>
      <c r="P3983" t="s">
        <v>8316</v>
      </c>
      <c r="Q3983">
        <f t="shared" si="373"/>
        <v>4</v>
      </c>
      <c r="R3983">
        <f t="shared" si="372"/>
        <v>175</v>
      </c>
      <c r="S3983" s="12">
        <f t="shared" si="374"/>
        <v>42508.179965277777</v>
      </c>
      <c r="T3983" s="12">
        <f t="shared" si="375"/>
        <v>42568.179965277777</v>
      </c>
      <c r="U3983">
        <f t="shared" si="376"/>
        <v>2016</v>
      </c>
      <c r="V3983" s="18">
        <f t="shared" si="377"/>
        <v>60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8315</v>
      </c>
      <c r="P3984" t="s">
        <v>8316</v>
      </c>
      <c r="Q3984">
        <f t="shared" si="373"/>
        <v>20</v>
      </c>
      <c r="R3984">
        <f t="shared" si="372"/>
        <v>34</v>
      </c>
      <c r="S3984" s="12">
        <f t="shared" si="374"/>
        <v>42132.809953703705</v>
      </c>
      <c r="T3984" s="12">
        <f t="shared" si="375"/>
        <v>42192.809953703705</v>
      </c>
      <c r="U3984">
        <f t="shared" si="376"/>
        <v>2015</v>
      </c>
      <c r="V3984" s="18">
        <f t="shared" si="377"/>
        <v>60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8315</v>
      </c>
      <c r="P3985" t="s">
        <v>8316</v>
      </c>
      <c r="Q3985">
        <f t="shared" si="373"/>
        <v>35</v>
      </c>
      <c r="R3985">
        <f t="shared" si="372"/>
        <v>84.28</v>
      </c>
      <c r="S3985" s="12">
        <f t="shared" si="374"/>
        <v>41747.86986111111</v>
      </c>
      <c r="T3985" s="12">
        <f t="shared" si="375"/>
        <v>41779.290972222225</v>
      </c>
      <c r="U3985">
        <f t="shared" si="376"/>
        <v>2014</v>
      </c>
      <c r="V3985" s="18">
        <f t="shared" si="377"/>
        <v>31.421111111111113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8315</v>
      </c>
      <c r="P3986" t="s">
        <v>8316</v>
      </c>
      <c r="Q3986">
        <f t="shared" si="373"/>
        <v>6</v>
      </c>
      <c r="R3986">
        <f t="shared" si="372"/>
        <v>9.5</v>
      </c>
      <c r="S3986" s="12">
        <f t="shared" si="374"/>
        <v>41920.963472222218</v>
      </c>
      <c r="T3986" s="12">
        <f t="shared" si="375"/>
        <v>41951</v>
      </c>
      <c r="U3986">
        <f t="shared" si="376"/>
        <v>2014</v>
      </c>
      <c r="V3986" s="18">
        <f t="shared" si="377"/>
        <v>30.036527777777778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8315</v>
      </c>
      <c r="P3987" t="s">
        <v>8316</v>
      </c>
      <c r="Q3987">
        <f t="shared" si="373"/>
        <v>32</v>
      </c>
      <c r="R3987">
        <f t="shared" si="372"/>
        <v>33.74</v>
      </c>
      <c r="S3987" s="12">
        <f t="shared" si="374"/>
        <v>42399.707407407404</v>
      </c>
      <c r="T3987" s="12">
        <f t="shared" si="375"/>
        <v>42420.878472222219</v>
      </c>
      <c r="U3987">
        <f t="shared" si="376"/>
        <v>2016</v>
      </c>
      <c r="V3987" s="18">
        <f t="shared" si="377"/>
        <v>21.171064814814816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8315</v>
      </c>
      <c r="P3988" t="s">
        <v>8316</v>
      </c>
      <c r="Q3988">
        <f t="shared" si="373"/>
        <v>10</v>
      </c>
      <c r="R3988">
        <f t="shared" si="372"/>
        <v>37.54</v>
      </c>
      <c r="S3988" s="12">
        <f t="shared" si="374"/>
        <v>42467.548541666663</v>
      </c>
      <c r="T3988" s="12">
        <f t="shared" si="375"/>
        <v>42496.544444444444</v>
      </c>
      <c r="U3988">
        <f t="shared" si="376"/>
        <v>2016</v>
      </c>
      <c r="V3988" s="18">
        <f t="shared" si="377"/>
        <v>28.995902777777776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8315</v>
      </c>
      <c r="P3989" t="s">
        <v>8316</v>
      </c>
      <c r="Q3989">
        <f t="shared" si="373"/>
        <v>38</v>
      </c>
      <c r="R3989">
        <f t="shared" si="372"/>
        <v>11.62</v>
      </c>
      <c r="S3989" s="12">
        <f t="shared" si="374"/>
        <v>41765.92465277778</v>
      </c>
      <c r="T3989" s="12">
        <f t="shared" si="375"/>
        <v>41775.92465277778</v>
      </c>
      <c r="U3989">
        <f t="shared" si="376"/>
        <v>2014</v>
      </c>
      <c r="V3989" s="18">
        <f t="shared" si="377"/>
        <v>10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8315</v>
      </c>
      <c r="P3990" t="s">
        <v>8316</v>
      </c>
      <c r="Q3990">
        <f t="shared" si="373"/>
        <v>2</v>
      </c>
      <c r="R3990">
        <f t="shared" si="372"/>
        <v>8</v>
      </c>
      <c r="S3990" s="12">
        <f t="shared" si="374"/>
        <v>42230.08116898148</v>
      </c>
      <c r="T3990" s="12">
        <f t="shared" si="375"/>
        <v>42245.08116898148</v>
      </c>
      <c r="U3990">
        <f t="shared" si="376"/>
        <v>2015</v>
      </c>
      <c r="V3990" s="18">
        <f t="shared" si="377"/>
        <v>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8315</v>
      </c>
      <c r="P3991" t="s">
        <v>8316</v>
      </c>
      <c r="Q3991">
        <f t="shared" si="373"/>
        <v>0</v>
      </c>
      <c r="R3991">
        <f t="shared" si="372"/>
        <v>0</v>
      </c>
      <c r="S3991" s="12">
        <f t="shared" si="374"/>
        <v>42286.749780092592</v>
      </c>
      <c r="T3991" s="12">
        <f t="shared" si="375"/>
        <v>42316.791446759264</v>
      </c>
      <c r="U3991">
        <f t="shared" si="376"/>
        <v>2015</v>
      </c>
      <c r="V3991" s="18">
        <f t="shared" si="377"/>
        <v>30.041666666666668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8315</v>
      </c>
      <c r="P3992" t="s">
        <v>8316</v>
      </c>
      <c r="Q3992">
        <f t="shared" si="373"/>
        <v>4</v>
      </c>
      <c r="R3992">
        <f t="shared" si="372"/>
        <v>23</v>
      </c>
      <c r="S3992" s="12">
        <f t="shared" si="374"/>
        <v>42401.672372685185</v>
      </c>
      <c r="T3992" s="12">
        <f t="shared" si="375"/>
        <v>42431.672372685185</v>
      </c>
      <c r="U3992">
        <f t="shared" si="376"/>
        <v>2016</v>
      </c>
      <c r="V3992" s="18">
        <f t="shared" si="377"/>
        <v>30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8315</v>
      </c>
      <c r="P3993" t="s">
        <v>8316</v>
      </c>
      <c r="Q3993">
        <f t="shared" si="373"/>
        <v>20</v>
      </c>
      <c r="R3993">
        <f t="shared" si="372"/>
        <v>100</v>
      </c>
      <c r="S3993" s="12">
        <f t="shared" si="374"/>
        <v>42125.644467592589</v>
      </c>
      <c r="T3993" s="12">
        <f t="shared" si="375"/>
        <v>42155.644467592589</v>
      </c>
      <c r="U3993">
        <f t="shared" si="376"/>
        <v>2015</v>
      </c>
      <c r="V3993" s="18">
        <f t="shared" si="377"/>
        <v>30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8315</v>
      </c>
      <c r="P3994" t="s">
        <v>8316</v>
      </c>
      <c r="Q3994">
        <f t="shared" si="373"/>
        <v>5</v>
      </c>
      <c r="R3994">
        <f t="shared" si="372"/>
        <v>60.11</v>
      </c>
      <c r="S3994" s="12">
        <f t="shared" si="374"/>
        <v>42289.94049768518</v>
      </c>
      <c r="T3994" s="12">
        <f t="shared" si="375"/>
        <v>42349.982164351852</v>
      </c>
      <c r="U3994">
        <f t="shared" si="376"/>
        <v>2015</v>
      </c>
      <c r="V3994" s="18">
        <f t="shared" si="377"/>
        <v>60.041666666666664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8315</v>
      </c>
      <c r="P3995" t="s">
        <v>8316</v>
      </c>
      <c r="Q3995">
        <f t="shared" si="373"/>
        <v>0</v>
      </c>
      <c r="R3995">
        <f t="shared" si="372"/>
        <v>3</v>
      </c>
      <c r="S3995" s="12">
        <f t="shared" si="374"/>
        <v>42107.864722222221</v>
      </c>
      <c r="T3995" s="12">
        <f t="shared" si="375"/>
        <v>42137.864722222221</v>
      </c>
      <c r="U3995">
        <f t="shared" si="376"/>
        <v>2015</v>
      </c>
      <c r="V3995" s="18">
        <f t="shared" si="377"/>
        <v>30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8315</v>
      </c>
      <c r="P3996" t="s">
        <v>8316</v>
      </c>
      <c r="Q3996">
        <f t="shared" si="373"/>
        <v>0</v>
      </c>
      <c r="R3996">
        <f t="shared" si="372"/>
        <v>5</v>
      </c>
      <c r="S3996" s="12">
        <f t="shared" si="374"/>
        <v>41809.389930555553</v>
      </c>
      <c r="T3996" s="12">
        <f t="shared" si="375"/>
        <v>41839.389930555553</v>
      </c>
      <c r="U3996">
        <f t="shared" si="376"/>
        <v>2014</v>
      </c>
      <c r="V3996" s="18">
        <f t="shared" si="377"/>
        <v>30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8315</v>
      </c>
      <c r="P3997" t="s">
        <v>8316</v>
      </c>
      <c r="Q3997">
        <f t="shared" si="373"/>
        <v>35</v>
      </c>
      <c r="R3997">
        <f t="shared" si="372"/>
        <v>17.5</v>
      </c>
      <c r="S3997" s="12">
        <f t="shared" si="374"/>
        <v>42019.683761574073</v>
      </c>
      <c r="T3997" s="12">
        <f t="shared" si="375"/>
        <v>42049.477083333331</v>
      </c>
      <c r="U3997">
        <f t="shared" si="376"/>
        <v>2015</v>
      </c>
      <c r="V3997" s="18">
        <f t="shared" si="377"/>
        <v>29.793321759259257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8315</v>
      </c>
      <c r="P3998" t="s">
        <v>8316</v>
      </c>
      <c r="Q3998">
        <f t="shared" si="373"/>
        <v>17</v>
      </c>
      <c r="R3998">
        <f t="shared" si="372"/>
        <v>29.24</v>
      </c>
      <c r="S3998" s="12">
        <f t="shared" si="374"/>
        <v>41950.26694444444</v>
      </c>
      <c r="T3998" s="12">
        <f t="shared" si="375"/>
        <v>41963.669444444444</v>
      </c>
      <c r="U3998">
        <f t="shared" si="376"/>
        <v>2014</v>
      </c>
      <c r="V3998" s="18">
        <f t="shared" si="377"/>
        <v>13.402499999999998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8315</v>
      </c>
      <c r="P3999" t="s">
        <v>8316</v>
      </c>
      <c r="Q3999">
        <f t="shared" si="373"/>
        <v>0</v>
      </c>
      <c r="R3999">
        <f t="shared" si="372"/>
        <v>0</v>
      </c>
      <c r="S3999" s="12">
        <f t="shared" si="374"/>
        <v>42069.391446759255</v>
      </c>
      <c r="T3999" s="12">
        <f t="shared" si="375"/>
        <v>42099.349780092598</v>
      </c>
      <c r="U3999">
        <f t="shared" si="376"/>
        <v>2015</v>
      </c>
      <c r="V3999" s="18">
        <f t="shared" si="377"/>
        <v>29.958333333333332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8315</v>
      </c>
      <c r="P4000" t="s">
        <v>8316</v>
      </c>
      <c r="Q4000">
        <f t="shared" si="373"/>
        <v>57</v>
      </c>
      <c r="R4000">
        <f t="shared" si="372"/>
        <v>59.58</v>
      </c>
      <c r="S4000" s="12">
        <f t="shared" si="374"/>
        <v>42061.963263888887</v>
      </c>
      <c r="T4000" s="12">
        <f t="shared" si="375"/>
        <v>42091.921597222223</v>
      </c>
      <c r="U4000">
        <f t="shared" si="376"/>
        <v>2015</v>
      </c>
      <c r="V4000" s="18">
        <f t="shared" si="377"/>
        <v>29.958333333333332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8315</v>
      </c>
      <c r="P4001" t="s">
        <v>8316</v>
      </c>
      <c r="Q4001">
        <f t="shared" si="373"/>
        <v>17</v>
      </c>
      <c r="R4001">
        <f t="shared" si="372"/>
        <v>82.57</v>
      </c>
      <c r="S4001" s="12">
        <f t="shared" si="374"/>
        <v>41842.828680555554</v>
      </c>
      <c r="T4001" s="12">
        <f t="shared" si="375"/>
        <v>41882.827650462961</v>
      </c>
      <c r="U4001">
        <f t="shared" si="376"/>
        <v>2014</v>
      </c>
      <c r="V4001" s="18">
        <f t="shared" si="377"/>
        <v>39.998969907407407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8315</v>
      </c>
      <c r="P4002" t="s">
        <v>8316</v>
      </c>
      <c r="Q4002">
        <f t="shared" si="373"/>
        <v>0</v>
      </c>
      <c r="R4002">
        <f t="shared" si="372"/>
        <v>10</v>
      </c>
      <c r="S4002" s="12">
        <f t="shared" si="374"/>
        <v>42437.64534722222</v>
      </c>
      <c r="T4002" s="12">
        <f t="shared" si="375"/>
        <v>42497.603680555556</v>
      </c>
      <c r="U4002">
        <f t="shared" si="376"/>
        <v>2016</v>
      </c>
      <c r="V4002" s="18">
        <f t="shared" si="377"/>
        <v>59.958333333333336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8315</v>
      </c>
      <c r="P4003" t="s">
        <v>8316</v>
      </c>
      <c r="Q4003">
        <f t="shared" si="373"/>
        <v>38</v>
      </c>
      <c r="R4003">
        <f t="shared" si="372"/>
        <v>32.36</v>
      </c>
      <c r="S4003" s="12">
        <f t="shared" si="374"/>
        <v>42775.964212962965</v>
      </c>
      <c r="T4003" s="12">
        <f t="shared" si="375"/>
        <v>42795.791666666672</v>
      </c>
      <c r="U4003">
        <f t="shared" si="376"/>
        <v>2017</v>
      </c>
      <c r="V4003" s="18">
        <f t="shared" si="377"/>
        <v>19.827453703703704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8315</v>
      </c>
      <c r="P4004" t="s">
        <v>8316</v>
      </c>
      <c r="Q4004">
        <f t="shared" si="373"/>
        <v>2</v>
      </c>
      <c r="R4004">
        <f t="shared" si="372"/>
        <v>5.75</v>
      </c>
      <c r="S4004" s="12">
        <f t="shared" si="374"/>
        <v>41879.043530092589</v>
      </c>
      <c r="T4004" s="12">
        <f t="shared" si="375"/>
        <v>41909.043530092589</v>
      </c>
      <c r="U4004">
        <f t="shared" si="376"/>
        <v>2014</v>
      </c>
      <c r="V4004" s="18">
        <f t="shared" si="377"/>
        <v>30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8315</v>
      </c>
      <c r="P4005" t="s">
        <v>8316</v>
      </c>
      <c r="Q4005">
        <f t="shared" si="373"/>
        <v>10</v>
      </c>
      <c r="R4005">
        <f t="shared" si="372"/>
        <v>100.5</v>
      </c>
      <c r="S4005" s="12">
        <f t="shared" si="374"/>
        <v>42020.587349537032</v>
      </c>
      <c r="T4005" s="12">
        <f t="shared" si="375"/>
        <v>42050.587349537032</v>
      </c>
      <c r="U4005">
        <f t="shared" si="376"/>
        <v>2015</v>
      </c>
      <c r="V4005" s="18">
        <f t="shared" si="377"/>
        <v>30</v>
      </c>
    </row>
    <row r="4006" spans="1:22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8315</v>
      </c>
      <c r="P4006" t="s">
        <v>8316</v>
      </c>
      <c r="Q4006">
        <f t="shared" si="373"/>
        <v>0</v>
      </c>
      <c r="R4006">
        <f t="shared" si="372"/>
        <v>1</v>
      </c>
      <c r="S4006" s="12">
        <f t="shared" si="374"/>
        <v>41890.16269675926</v>
      </c>
      <c r="T4006" s="12">
        <f t="shared" si="375"/>
        <v>41920.16269675926</v>
      </c>
      <c r="U4006">
        <f t="shared" si="376"/>
        <v>2014</v>
      </c>
      <c r="V4006" s="18">
        <f t="shared" si="377"/>
        <v>30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8315</v>
      </c>
      <c r="P4007" t="s">
        <v>8316</v>
      </c>
      <c r="Q4007">
        <f t="shared" si="373"/>
        <v>1</v>
      </c>
      <c r="R4007">
        <f t="shared" si="372"/>
        <v>20</v>
      </c>
      <c r="S4007" s="12">
        <f t="shared" si="374"/>
        <v>41872.807696759257</v>
      </c>
      <c r="T4007" s="12">
        <f t="shared" si="375"/>
        <v>41932.807696759257</v>
      </c>
      <c r="U4007">
        <f t="shared" si="376"/>
        <v>2014</v>
      </c>
      <c r="V4007" s="18">
        <f t="shared" si="377"/>
        <v>60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8315</v>
      </c>
      <c r="P4008" t="s">
        <v>8316</v>
      </c>
      <c r="Q4008">
        <f t="shared" si="373"/>
        <v>0</v>
      </c>
      <c r="R4008">
        <f t="shared" si="372"/>
        <v>2</v>
      </c>
      <c r="S4008" s="12">
        <f t="shared" si="374"/>
        <v>42391.772997685184</v>
      </c>
      <c r="T4008" s="12">
        <f t="shared" si="375"/>
        <v>42416.772997685184</v>
      </c>
      <c r="U4008">
        <f t="shared" si="376"/>
        <v>2016</v>
      </c>
      <c r="V4008" s="18">
        <f t="shared" si="377"/>
        <v>25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8315</v>
      </c>
      <c r="P4009" t="s">
        <v>8316</v>
      </c>
      <c r="Q4009">
        <f t="shared" si="373"/>
        <v>0</v>
      </c>
      <c r="R4009">
        <f t="shared" si="372"/>
        <v>5</v>
      </c>
      <c r="S4009" s="12">
        <f t="shared" si="374"/>
        <v>41848.772928240738</v>
      </c>
      <c r="T4009" s="12">
        <f t="shared" si="375"/>
        <v>41877.686111111114</v>
      </c>
      <c r="U4009">
        <f t="shared" si="376"/>
        <v>2014</v>
      </c>
      <c r="V4009" s="18">
        <f t="shared" si="377"/>
        <v>28.913182870370367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8315</v>
      </c>
      <c r="P4010" t="s">
        <v>8316</v>
      </c>
      <c r="Q4010">
        <f t="shared" si="373"/>
        <v>6</v>
      </c>
      <c r="R4010">
        <f t="shared" si="372"/>
        <v>15</v>
      </c>
      <c r="S4010" s="12">
        <f t="shared" si="374"/>
        <v>42177.964201388888</v>
      </c>
      <c r="T4010" s="12">
        <f t="shared" si="375"/>
        <v>42207.964201388888</v>
      </c>
      <c r="U4010">
        <f t="shared" si="376"/>
        <v>2015</v>
      </c>
      <c r="V4010" s="18">
        <f t="shared" si="377"/>
        <v>30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8315</v>
      </c>
      <c r="P4011" t="s">
        <v>8316</v>
      </c>
      <c r="Q4011">
        <f t="shared" si="373"/>
        <v>4</v>
      </c>
      <c r="R4011">
        <f t="shared" si="372"/>
        <v>25</v>
      </c>
      <c r="S4011" s="12">
        <f t="shared" si="374"/>
        <v>41851.700925925928</v>
      </c>
      <c r="T4011" s="12">
        <f t="shared" si="375"/>
        <v>41891.700925925928</v>
      </c>
      <c r="U4011">
        <f t="shared" si="376"/>
        <v>2014</v>
      </c>
      <c r="V4011" s="18">
        <f t="shared" si="377"/>
        <v>40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8315</v>
      </c>
      <c r="P4012" t="s">
        <v>8316</v>
      </c>
      <c r="Q4012">
        <f t="shared" si="373"/>
        <v>24</v>
      </c>
      <c r="R4012">
        <f t="shared" si="372"/>
        <v>45.84</v>
      </c>
      <c r="S4012" s="12">
        <f t="shared" si="374"/>
        <v>41921.770439814813</v>
      </c>
      <c r="T4012" s="12">
        <f t="shared" si="375"/>
        <v>41938.770439814813</v>
      </c>
      <c r="U4012">
        <f t="shared" si="376"/>
        <v>2014</v>
      </c>
      <c r="V4012" s="18">
        <f t="shared" si="377"/>
        <v>17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8315</v>
      </c>
      <c r="P4013" t="s">
        <v>8316</v>
      </c>
      <c r="Q4013">
        <f t="shared" si="373"/>
        <v>8</v>
      </c>
      <c r="R4013">
        <f t="shared" si="372"/>
        <v>4.75</v>
      </c>
      <c r="S4013" s="12">
        <f t="shared" si="374"/>
        <v>42002.54488425926</v>
      </c>
      <c r="T4013" s="12">
        <f t="shared" si="375"/>
        <v>42032.54488425926</v>
      </c>
      <c r="U4013">
        <f t="shared" si="376"/>
        <v>2014</v>
      </c>
      <c r="V4013" s="18">
        <f t="shared" si="377"/>
        <v>30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8315</v>
      </c>
      <c r="P4014" t="s">
        <v>8316</v>
      </c>
      <c r="Q4014">
        <f t="shared" si="373"/>
        <v>0</v>
      </c>
      <c r="R4014">
        <f t="shared" si="372"/>
        <v>0</v>
      </c>
      <c r="S4014" s="12">
        <f t="shared" si="374"/>
        <v>42096.544548611113</v>
      </c>
      <c r="T4014" s="12">
        <f t="shared" si="375"/>
        <v>42126.544548611113</v>
      </c>
      <c r="U4014">
        <f t="shared" si="376"/>
        <v>2015</v>
      </c>
      <c r="V4014" s="18">
        <f t="shared" si="377"/>
        <v>30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8315</v>
      </c>
      <c r="P4015" t="s">
        <v>8316</v>
      </c>
      <c r="Q4015">
        <f t="shared" si="373"/>
        <v>1</v>
      </c>
      <c r="R4015">
        <f t="shared" si="372"/>
        <v>13</v>
      </c>
      <c r="S4015" s="12">
        <f t="shared" si="374"/>
        <v>42021.301192129627</v>
      </c>
      <c r="T4015" s="12">
        <f t="shared" si="375"/>
        <v>42051.301192129627</v>
      </c>
      <c r="U4015">
        <f t="shared" si="376"/>
        <v>2015</v>
      </c>
      <c r="V4015" s="18">
        <f t="shared" si="377"/>
        <v>30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8315</v>
      </c>
      <c r="P4016" t="s">
        <v>8316</v>
      </c>
      <c r="Q4016">
        <f t="shared" si="373"/>
        <v>0</v>
      </c>
      <c r="R4016">
        <f t="shared" si="372"/>
        <v>0</v>
      </c>
      <c r="S4016" s="12">
        <f t="shared" si="374"/>
        <v>42419.246168981481</v>
      </c>
      <c r="T4016" s="12">
        <f t="shared" si="375"/>
        <v>42434.246168981481</v>
      </c>
      <c r="U4016">
        <f t="shared" si="376"/>
        <v>2016</v>
      </c>
      <c r="V4016" s="18">
        <f t="shared" si="377"/>
        <v>15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8315</v>
      </c>
      <c r="P4017" t="s">
        <v>8316</v>
      </c>
      <c r="Q4017">
        <f t="shared" si="373"/>
        <v>0</v>
      </c>
      <c r="R4017">
        <f t="shared" si="372"/>
        <v>1</v>
      </c>
      <c r="S4017" s="12">
        <f t="shared" si="374"/>
        <v>42174.780821759254</v>
      </c>
      <c r="T4017" s="12">
        <f t="shared" si="375"/>
        <v>42204.780821759254</v>
      </c>
      <c r="U4017">
        <f t="shared" si="376"/>
        <v>2015</v>
      </c>
      <c r="V4017" s="18">
        <f t="shared" si="377"/>
        <v>30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8315</v>
      </c>
      <c r="P4018" t="s">
        <v>8316</v>
      </c>
      <c r="Q4018">
        <f t="shared" si="373"/>
        <v>14</v>
      </c>
      <c r="R4018">
        <f t="shared" si="372"/>
        <v>10</v>
      </c>
      <c r="S4018" s="12">
        <f t="shared" si="374"/>
        <v>41869.872685185182</v>
      </c>
      <c r="T4018" s="12">
        <f t="shared" si="375"/>
        <v>41899.872685185182</v>
      </c>
      <c r="U4018">
        <f t="shared" si="376"/>
        <v>2014</v>
      </c>
      <c r="V4018" s="18">
        <f t="shared" si="377"/>
        <v>30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8315</v>
      </c>
      <c r="P4019" t="s">
        <v>8316</v>
      </c>
      <c r="Q4019">
        <f t="shared" si="373"/>
        <v>1</v>
      </c>
      <c r="R4019">
        <f t="shared" si="372"/>
        <v>52.5</v>
      </c>
      <c r="S4019" s="12">
        <f t="shared" si="374"/>
        <v>41856.672152777777</v>
      </c>
      <c r="T4019" s="12">
        <f t="shared" si="375"/>
        <v>41886.672152777777</v>
      </c>
      <c r="U4019">
        <f t="shared" si="376"/>
        <v>2014</v>
      </c>
      <c r="V4019" s="18">
        <f t="shared" si="377"/>
        <v>30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8315</v>
      </c>
      <c r="P4020" t="s">
        <v>8316</v>
      </c>
      <c r="Q4020">
        <f t="shared" si="373"/>
        <v>9</v>
      </c>
      <c r="R4020">
        <f t="shared" si="372"/>
        <v>32.5</v>
      </c>
      <c r="S4020" s="12">
        <f t="shared" si="374"/>
        <v>42620.91097222222</v>
      </c>
      <c r="T4020" s="12">
        <f t="shared" si="375"/>
        <v>42650.91097222222</v>
      </c>
      <c r="U4020">
        <f t="shared" si="376"/>
        <v>2016</v>
      </c>
      <c r="V4020" s="18">
        <f t="shared" si="377"/>
        <v>30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8315</v>
      </c>
      <c r="P4021" t="s">
        <v>8316</v>
      </c>
      <c r="Q4021">
        <f t="shared" si="373"/>
        <v>1</v>
      </c>
      <c r="R4021">
        <f t="shared" si="372"/>
        <v>7.25</v>
      </c>
      <c r="S4021" s="12">
        <f t="shared" si="374"/>
        <v>42417.675879629634</v>
      </c>
      <c r="T4021" s="12">
        <f t="shared" si="375"/>
        <v>42475.686111111107</v>
      </c>
      <c r="U4021">
        <f t="shared" si="376"/>
        <v>2016</v>
      </c>
      <c r="V4021" s="18">
        <f t="shared" si="377"/>
        <v>58.01023148148149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8315</v>
      </c>
      <c r="P4022" t="s">
        <v>8316</v>
      </c>
      <c r="Q4022">
        <f t="shared" si="373"/>
        <v>17</v>
      </c>
      <c r="R4022">
        <f t="shared" si="372"/>
        <v>33.33</v>
      </c>
      <c r="S4022" s="12">
        <f t="shared" si="374"/>
        <v>42057.190960648149</v>
      </c>
      <c r="T4022" s="12">
        <f t="shared" si="375"/>
        <v>42087.149293981478</v>
      </c>
      <c r="U4022">
        <f t="shared" si="376"/>
        <v>2015</v>
      </c>
      <c r="V4022" s="18">
        <f t="shared" si="377"/>
        <v>29.958333333333332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8315</v>
      </c>
      <c r="P4023" t="s">
        <v>8316</v>
      </c>
      <c r="Q4023">
        <f t="shared" si="373"/>
        <v>1</v>
      </c>
      <c r="R4023">
        <f t="shared" si="372"/>
        <v>62.5</v>
      </c>
      <c r="S4023" s="12">
        <f t="shared" si="374"/>
        <v>41878.911550925928</v>
      </c>
      <c r="T4023" s="12">
        <f t="shared" si="375"/>
        <v>41938.911550925928</v>
      </c>
      <c r="U4023">
        <f t="shared" si="376"/>
        <v>2014</v>
      </c>
      <c r="V4023" s="18">
        <f t="shared" si="377"/>
        <v>60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8315</v>
      </c>
      <c r="P4024" t="s">
        <v>8316</v>
      </c>
      <c r="Q4024">
        <f t="shared" si="373"/>
        <v>70</v>
      </c>
      <c r="R4024">
        <f t="shared" si="372"/>
        <v>63.56</v>
      </c>
      <c r="S4024" s="12">
        <f t="shared" si="374"/>
        <v>41990.584108796291</v>
      </c>
      <c r="T4024" s="12">
        <f t="shared" si="375"/>
        <v>42036.120833333334</v>
      </c>
      <c r="U4024">
        <f t="shared" si="376"/>
        <v>2014</v>
      </c>
      <c r="V4024" s="18">
        <f t="shared" si="377"/>
        <v>45.536724537037031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8315</v>
      </c>
      <c r="P4025" t="s">
        <v>8316</v>
      </c>
      <c r="Q4025">
        <f t="shared" si="373"/>
        <v>0</v>
      </c>
      <c r="R4025">
        <f t="shared" si="372"/>
        <v>0</v>
      </c>
      <c r="S4025" s="12">
        <f t="shared" si="374"/>
        <v>42408.999571759254</v>
      </c>
      <c r="T4025" s="12">
        <f t="shared" si="375"/>
        <v>42453.957905092597</v>
      </c>
      <c r="U4025">
        <f t="shared" si="376"/>
        <v>2016</v>
      </c>
      <c r="V4025" s="18">
        <f t="shared" si="377"/>
        <v>44.958333333333336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8315</v>
      </c>
      <c r="P4026" t="s">
        <v>8316</v>
      </c>
      <c r="Q4026">
        <f t="shared" si="373"/>
        <v>1</v>
      </c>
      <c r="R4026">
        <f t="shared" si="372"/>
        <v>10</v>
      </c>
      <c r="S4026" s="12">
        <f t="shared" si="374"/>
        <v>42217.670104166667</v>
      </c>
      <c r="T4026" s="12">
        <f t="shared" si="375"/>
        <v>42247.670104166667</v>
      </c>
      <c r="U4026">
        <f t="shared" si="376"/>
        <v>2015</v>
      </c>
      <c r="V4026" s="18">
        <f t="shared" si="377"/>
        <v>30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8315</v>
      </c>
      <c r="P4027" t="s">
        <v>8316</v>
      </c>
      <c r="Q4027">
        <f t="shared" si="373"/>
        <v>5</v>
      </c>
      <c r="R4027">
        <f t="shared" si="372"/>
        <v>62.5</v>
      </c>
      <c r="S4027" s="12">
        <f t="shared" si="374"/>
        <v>42151.237685185188</v>
      </c>
      <c r="T4027" s="12">
        <f t="shared" si="375"/>
        <v>42211.237685185188</v>
      </c>
      <c r="U4027">
        <f t="shared" si="376"/>
        <v>2015</v>
      </c>
      <c r="V4027" s="18">
        <f t="shared" si="377"/>
        <v>60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8315</v>
      </c>
      <c r="P4028" t="s">
        <v>8316</v>
      </c>
      <c r="Q4028">
        <f t="shared" si="373"/>
        <v>0</v>
      </c>
      <c r="R4028">
        <f t="shared" si="372"/>
        <v>0</v>
      </c>
      <c r="S4028" s="12">
        <f t="shared" si="374"/>
        <v>42282.655543981484</v>
      </c>
      <c r="T4028" s="12">
        <f t="shared" si="375"/>
        <v>42342.697210648148</v>
      </c>
      <c r="U4028">
        <f t="shared" si="376"/>
        <v>2015</v>
      </c>
      <c r="V4028" s="18">
        <f t="shared" si="377"/>
        <v>60.041666666666664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8315</v>
      </c>
      <c r="P4029" t="s">
        <v>8316</v>
      </c>
      <c r="Q4029">
        <f t="shared" si="373"/>
        <v>7</v>
      </c>
      <c r="R4029">
        <f t="shared" si="372"/>
        <v>30.71</v>
      </c>
      <c r="S4029" s="12">
        <f t="shared" si="374"/>
        <v>42768.97084490741</v>
      </c>
      <c r="T4029" s="12">
        <f t="shared" si="375"/>
        <v>42789.041666666672</v>
      </c>
      <c r="U4029">
        <f t="shared" si="376"/>
        <v>2017</v>
      </c>
      <c r="V4029" s="18">
        <f t="shared" si="377"/>
        <v>20.07082175925926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8315</v>
      </c>
      <c r="P4030" t="s">
        <v>8316</v>
      </c>
      <c r="Q4030">
        <f t="shared" si="373"/>
        <v>28</v>
      </c>
      <c r="R4030">
        <f t="shared" si="372"/>
        <v>51</v>
      </c>
      <c r="S4030" s="12">
        <f t="shared" si="374"/>
        <v>41765.938657407409</v>
      </c>
      <c r="T4030" s="12">
        <f t="shared" si="375"/>
        <v>41795.938657407409</v>
      </c>
      <c r="U4030">
        <f t="shared" si="376"/>
        <v>2014</v>
      </c>
      <c r="V4030" s="18">
        <f t="shared" si="377"/>
        <v>30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8315</v>
      </c>
      <c r="P4031" t="s">
        <v>8316</v>
      </c>
      <c r="Q4031">
        <f t="shared" si="373"/>
        <v>0</v>
      </c>
      <c r="R4031">
        <f t="shared" si="372"/>
        <v>0</v>
      </c>
      <c r="S4031" s="12">
        <f t="shared" si="374"/>
        <v>42322.025115740747</v>
      </c>
      <c r="T4031" s="12">
        <f t="shared" si="375"/>
        <v>42352.025115740747</v>
      </c>
      <c r="U4031">
        <f t="shared" si="376"/>
        <v>2015</v>
      </c>
      <c r="V4031" s="18">
        <f t="shared" si="377"/>
        <v>30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8315</v>
      </c>
      <c r="P4032" t="s">
        <v>8316</v>
      </c>
      <c r="Q4032">
        <f t="shared" si="373"/>
        <v>16</v>
      </c>
      <c r="R4032">
        <f t="shared" si="372"/>
        <v>66.67</v>
      </c>
      <c r="S4032" s="12">
        <f t="shared" si="374"/>
        <v>42374.655081018514</v>
      </c>
      <c r="T4032" s="12">
        <f t="shared" si="375"/>
        <v>42403.784027777772</v>
      </c>
      <c r="U4032">
        <f t="shared" si="376"/>
        <v>2016</v>
      </c>
      <c r="V4032" s="18">
        <f t="shared" si="377"/>
        <v>29.128946759259261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8315</v>
      </c>
      <c r="P4033" t="s">
        <v>8316</v>
      </c>
      <c r="Q4033">
        <f t="shared" si="373"/>
        <v>0</v>
      </c>
      <c r="R4033">
        <f t="shared" si="372"/>
        <v>0</v>
      </c>
      <c r="S4033" s="12">
        <f t="shared" si="374"/>
        <v>41941.585231481484</v>
      </c>
      <c r="T4033" s="12">
        <f t="shared" si="375"/>
        <v>41991.626898148148</v>
      </c>
      <c r="U4033">
        <f t="shared" si="376"/>
        <v>2014</v>
      </c>
      <c r="V4033" s="18">
        <f t="shared" si="377"/>
        <v>50.041666666666664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8315</v>
      </c>
      <c r="P4034" t="s">
        <v>8316</v>
      </c>
      <c r="Q4034">
        <f t="shared" si="373"/>
        <v>7</v>
      </c>
      <c r="R4034">
        <f t="shared" ref="R4034:R4097" si="378">IFERROR(ROUND(E4034/L4034,2),0)</f>
        <v>59</v>
      </c>
      <c r="S4034" s="12">
        <f t="shared" si="374"/>
        <v>42293.809212962966</v>
      </c>
      <c r="T4034" s="12">
        <f t="shared" si="375"/>
        <v>42353.85087962963</v>
      </c>
      <c r="U4034">
        <f t="shared" si="376"/>
        <v>2015</v>
      </c>
      <c r="V4034" s="18">
        <f t="shared" si="377"/>
        <v>60.041666666666664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8315</v>
      </c>
      <c r="P4035" t="s">
        <v>8316</v>
      </c>
      <c r="Q4035">
        <f t="shared" ref="Q4035:Q4098" si="379">ROUND(E4035/D4035*100,0)</f>
        <v>26</v>
      </c>
      <c r="R4035">
        <f t="shared" si="378"/>
        <v>65.34</v>
      </c>
      <c r="S4035" s="12">
        <f t="shared" ref="S4035:S4098" si="380">(((J4035/60)/60)/24)+DATE(1970,1,1)</f>
        <v>42614.268796296295</v>
      </c>
      <c r="T4035" s="12">
        <f t="shared" ref="T4035:T4098" si="381">(((I4035/60)/60)/24)+DATE(1970,1,1)</f>
        <v>42645.375</v>
      </c>
      <c r="U4035">
        <f t="shared" ref="U4035:U4098" si="382">YEAR(S4035)</f>
        <v>2016</v>
      </c>
      <c r="V4035" s="18">
        <f t="shared" ref="V4035:V4098" si="383">(I4035-J4035)/60/60/24</f>
        <v>31.106203703703702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8315</v>
      </c>
      <c r="P4036" t="s">
        <v>8316</v>
      </c>
      <c r="Q4036">
        <f t="shared" si="379"/>
        <v>1</v>
      </c>
      <c r="R4036">
        <f t="shared" si="378"/>
        <v>100</v>
      </c>
      <c r="S4036" s="12">
        <f t="shared" si="380"/>
        <v>42067.947337962964</v>
      </c>
      <c r="T4036" s="12">
        <f t="shared" si="381"/>
        <v>42097.905671296292</v>
      </c>
      <c r="U4036">
        <f t="shared" si="382"/>
        <v>2015</v>
      </c>
      <c r="V4036" s="18">
        <f t="shared" si="383"/>
        <v>29.958333333333332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8315</v>
      </c>
      <c r="P4037" t="s">
        <v>8316</v>
      </c>
      <c r="Q4037">
        <f t="shared" si="379"/>
        <v>37</v>
      </c>
      <c r="R4037">
        <f t="shared" si="378"/>
        <v>147.4</v>
      </c>
      <c r="S4037" s="12">
        <f t="shared" si="380"/>
        <v>41903.882951388885</v>
      </c>
      <c r="T4037" s="12">
        <f t="shared" si="381"/>
        <v>41933.882951388885</v>
      </c>
      <c r="U4037">
        <f t="shared" si="382"/>
        <v>2014</v>
      </c>
      <c r="V4037" s="18">
        <f t="shared" si="383"/>
        <v>30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8315</v>
      </c>
      <c r="P4038" t="s">
        <v>8316</v>
      </c>
      <c r="Q4038">
        <f t="shared" si="379"/>
        <v>47</v>
      </c>
      <c r="R4038">
        <f t="shared" si="378"/>
        <v>166.06</v>
      </c>
      <c r="S4038" s="12">
        <f t="shared" si="380"/>
        <v>41804.937083333331</v>
      </c>
      <c r="T4038" s="12">
        <f t="shared" si="381"/>
        <v>41821.9375</v>
      </c>
      <c r="U4038">
        <f t="shared" si="382"/>
        <v>2014</v>
      </c>
      <c r="V4038" s="18">
        <f t="shared" si="383"/>
        <v>17.000416666666666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8315</v>
      </c>
      <c r="P4039" t="s">
        <v>8316</v>
      </c>
      <c r="Q4039">
        <f t="shared" si="379"/>
        <v>11</v>
      </c>
      <c r="R4039">
        <f t="shared" si="378"/>
        <v>40</v>
      </c>
      <c r="S4039" s="12">
        <f t="shared" si="380"/>
        <v>42497.070775462969</v>
      </c>
      <c r="T4039" s="12">
        <f t="shared" si="381"/>
        <v>42514.600694444445</v>
      </c>
      <c r="U4039">
        <f t="shared" si="382"/>
        <v>2016</v>
      </c>
      <c r="V4039" s="18">
        <f t="shared" si="383"/>
        <v>17.52991898148148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8315</v>
      </c>
      <c r="P4040" t="s">
        <v>8316</v>
      </c>
      <c r="Q4040">
        <f t="shared" si="379"/>
        <v>12</v>
      </c>
      <c r="R4040">
        <f t="shared" si="378"/>
        <v>75.25</v>
      </c>
      <c r="S4040" s="12">
        <f t="shared" si="380"/>
        <v>41869.798726851855</v>
      </c>
      <c r="T4040" s="12">
        <f t="shared" si="381"/>
        <v>41929.798726851855</v>
      </c>
      <c r="U4040">
        <f t="shared" si="382"/>
        <v>2014</v>
      </c>
      <c r="V4040" s="18">
        <f t="shared" si="383"/>
        <v>60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8315</v>
      </c>
      <c r="P4041" t="s">
        <v>8316</v>
      </c>
      <c r="Q4041">
        <f t="shared" si="379"/>
        <v>60</v>
      </c>
      <c r="R4041">
        <f t="shared" si="378"/>
        <v>60</v>
      </c>
      <c r="S4041" s="12">
        <f t="shared" si="380"/>
        <v>42305.670914351853</v>
      </c>
      <c r="T4041" s="12">
        <f t="shared" si="381"/>
        <v>42339.249305555553</v>
      </c>
      <c r="U4041">
        <f t="shared" si="382"/>
        <v>2015</v>
      </c>
      <c r="V4041" s="18">
        <f t="shared" si="383"/>
        <v>33.578391203703703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8315</v>
      </c>
      <c r="P4042" t="s">
        <v>8316</v>
      </c>
      <c r="Q4042">
        <f t="shared" si="379"/>
        <v>31</v>
      </c>
      <c r="R4042">
        <f t="shared" si="378"/>
        <v>1250</v>
      </c>
      <c r="S4042" s="12">
        <f t="shared" si="380"/>
        <v>42144.231527777782</v>
      </c>
      <c r="T4042" s="12">
        <f t="shared" si="381"/>
        <v>42203.125</v>
      </c>
      <c r="U4042">
        <f t="shared" si="382"/>
        <v>2015</v>
      </c>
      <c r="V4042" s="18">
        <f t="shared" si="383"/>
        <v>58.893472222222222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8315</v>
      </c>
      <c r="P4043" t="s">
        <v>8316</v>
      </c>
      <c r="Q4043">
        <f t="shared" si="379"/>
        <v>0</v>
      </c>
      <c r="R4043">
        <f t="shared" si="378"/>
        <v>10.5</v>
      </c>
      <c r="S4043" s="12">
        <f t="shared" si="380"/>
        <v>42559.474004629628</v>
      </c>
      <c r="T4043" s="12">
        <f t="shared" si="381"/>
        <v>42619.474004629628</v>
      </c>
      <c r="U4043">
        <f t="shared" si="382"/>
        <v>2016</v>
      </c>
      <c r="V4043" s="18">
        <f t="shared" si="383"/>
        <v>60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8315</v>
      </c>
      <c r="P4044" t="s">
        <v>8316</v>
      </c>
      <c r="Q4044">
        <f t="shared" si="379"/>
        <v>0</v>
      </c>
      <c r="R4044">
        <f t="shared" si="378"/>
        <v>7</v>
      </c>
      <c r="S4044" s="12">
        <f t="shared" si="380"/>
        <v>41995.084074074075</v>
      </c>
      <c r="T4044" s="12">
        <f t="shared" si="381"/>
        <v>42024.802777777775</v>
      </c>
      <c r="U4044">
        <f t="shared" si="382"/>
        <v>2014</v>
      </c>
      <c r="V4044" s="18">
        <f t="shared" si="383"/>
        <v>29.718703703703707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8315</v>
      </c>
      <c r="P4045" t="s">
        <v>8316</v>
      </c>
      <c r="Q4045">
        <f t="shared" si="379"/>
        <v>0</v>
      </c>
      <c r="R4045">
        <f t="shared" si="378"/>
        <v>0</v>
      </c>
      <c r="S4045" s="12">
        <f t="shared" si="380"/>
        <v>41948.957465277781</v>
      </c>
      <c r="T4045" s="12">
        <f t="shared" si="381"/>
        <v>41963.957465277781</v>
      </c>
      <c r="U4045">
        <f t="shared" si="382"/>
        <v>2014</v>
      </c>
      <c r="V4045" s="18">
        <f t="shared" si="383"/>
        <v>15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8315</v>
      </c>
      <c r="P4046" t="s">
        <v>8316</v>
      </c>
      <c r="Q4046">
        <f t="shared" si="379"/>
        <v>38</v>
      </c>
      <c r="R4046">
        <f t="shared" si="378"/>
        <v>56.25</v>
      </c>
      <c r="S4046" s="12">
        <f t="shared" si="380"/>
        <v>42074.219699074078</v>
      </c>
      <c r="T4046" s="12">
        <f t="shared" si="381"/>
        <v>42104.208333333328</v>
      </c>
      <c r="U4046">
        <f t="shared" si="382"/>
        <v>2015</v>
      </c>
      <c r="V4046" s="18">
        <f t="shared" si="383"/>
        <v>29.988634259259257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8315</v>
      </c>
      <c r="P4047" t="s">
        <v>8316</v>
      </c>
      <c r="Q4047">
        <f t="shared" si="379"/>
        <v>0</v>
      </c>
      <c r="R4047">
        <f t="shared" si="378"/>
        <v>1</v>
      </c>
      <c r="S4047" s="12">
        <f t="shared" si="380"/>
        <v>41842.201261574075</v>
      </c>
      <c r="T4047" s="12">
        <f t="shared" si="381"/>
        <v>41872.201261574075</v>
      </c>
      <c r="U4047">
        <f t="shared" si="382"/>
        <v>2014</v>
      </c>
      <c r="V4047" s="18">
        <f t="shared" si="383"/>
        <v>30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8315</v>
      </c>
      <c r="P4048" t="s">
        <v>8316</v>
      </c>
      <c r="Q4048">
        <f t="shared" si="379"/>
        <v>8</v>
      </c>
      <c r="R4048">
        <f t="shared" si="378"/>
        <v>38.33</v>
      </c>
      <c r="S4048" s="12">
        <f t="shared" si="380"/>
        <v>41904.650578703702</v>
      </c>
      <c r="T4048" s="12">
        <f t="shared" si="381"/>
        <v>41934.650578703702</v>
      </c>
      <c r="U4048">
        <f t="shared" si="382"/>
        <v>2014</v>
      </c>
      <c r="V4048" s="18">
        <f t="shared" si="383"/>
        <v>30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8315</v>
      </c>
      <c r="P4049" t="s">
        <v>8316</v>
      </c>
      <c r="Q4049">
        <f t="shared" si="379"/>
        <v>2</v>
      </c>
      <c r="R4049">
        <f t="shared" si="378"/>
        <v>27.5</v>
      </c>
      <c r="S4049" s="12">
        <f t="shared" si="380"/>
        <v>41991.022488425922</v>
      </c>
      <c r="T4049" s="12">
        <f t="shared" si="381"/>
        <v>42015.041666666672</v>
      </c>
      <c r="U4049">
        <f t="shared" si="382"/>
        <v>2014</v>
      </c>
      <c r="V4049" s="18">
        <f t="shared" si="383"/>
        <v>24.019178240740743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8315</v>
      </c>
      <c r="P4050" t="s">
        <v>8316</v>
      </c>
      <c r="Q4050">
        <f t="shared" si="379"/>
        <v>18</v>
      </c>
      <c r="R4050">
        <f t="shared" si="378"/>
        <v>32.979999999999997</v>
      </c>
      <c r="S4050" s="12">
        <f t="shared" si="380"/>
        <v>42436.509108796294</v>
      </c>
      <c r="T4050" s="12">
        <f t="shared" si="381"/>
        <v>42471.467442129629</v>
      </c>
      <c r="U4050">
        <f t="shared" si="382"/>
        <v>2016</v>
      </c>
      <c r="V4050" s="18">
        <f t="shared" si="383"/>
        <v>34.958333333333336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8315</v>
      </c>
      <c r="P4051" t="s">
        <v>8316</v>
      </c>
      <c r="Q4051">
        <f t="shared" si="379"/>
        <v>0</v>
      </c>
      <c r="R4051">
        <f t="shared" si="378"/>
        <v>16</v>
      </c>
      <c r="S4051" s="12">
        <f t="shared" si="380"/>
        <v>42169.958506944444</v>
      </c>
      <c r="T4051" s="12">
        <f t="shared" si="381"/>
        <v>42199.958506944444</v>
      </c>
      <c r="U4051">
        <f t="shared" si="382"/>
        <v>2015</v>
      </c>
      <c r="V4051" s="18">
        <f t="shared" si="383"/>
        <v>30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8315</v>
      </c>
      <c r="P4052" t="s">
        <v>8316</v>
      </c>
      <c r="Q4052">
        <f t="shared" si="379"/>
        <v>0</v>
      </c>
      <c r="R4052">
        <f t="shared" si="378"/>
        <v>1</v>
      </c>
      <c r="S4052" s="12">
        <f t="shared" si="380"/>
        <v>41905.636469907404</v>
      </c>
      <c r="T4052" s="12">
        <f t="shared" si="381"/>
        <v>41935.636469907404</v>
      </c>
      <c r="U4052">
        <f t="shared" si="382"/>
        <v>2014</v>
      </c>
      <c r="V4052" s="18">
        <f t="shared" si="383"/>
        <v>30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8315</v>
      </c>
      <c r="P4053" t="s">
        <v>8316</v>
      </c>
      <c r="Q4053">
        <f t="shared" si="379"/>
        <v>0</v>
      </c>
      <c r="R4053">
        <f t="shared" si="378"/>
        <v>0</v>
      </c>
      <c r="S4053" s="12">
        <f t="shared" si="380"/>
        <v>41761.810150462967</v>
      </c>
      <c r="T4053" s="12">
        <f t="shared" si="381"/>
        <v>41768.286805555559</v>
      </c>
      <c r="U4053">
        <f t="shared" si="382"/>
        <v>2014</v>
      </c>
      <c r="V4053" s="18">
        <f t="shared" si="383"/>
        <v>6.4766550925925932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8315</v>
      </c>
      <c r="P4054" t="s">
        <v>8316</v>
      </c>
      <c r="Q4054">
        <f t="shared" si="379"/>
        <v>38</v>
      </c>
      <c r="R4054">
        <f t="shared" si="378"/>
        <v>86.62</v>
      </c>
      <c r="S4054" s="12">
        <f t="shared" si="380"/>
        <v>41865.878657407404</v>
      </c>
      <c r="T4054" s="12">
        <f t="shared" si="381"/>
        <v>41925.878657407404</v>
      </c>
      <c r="U4054">
        <f t="shared" si="382"/>
        <v>2014</v>
      </c>
      <c r="V4054" s="18">
        <f t="shared" si="383"/>
        <v>60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8315</v>
      </c>
      <c r="P4055" t="s">
        <v>8316</v>
      </c>
      <c r="Q4055">
        <f t="shared" si="379"/>
        <v>22</v>
      </c>
      <c r="R4055">
        <f t="shared" si="378"/>
        <v>55</v>
      </c>
      <c r="S4055" s="12">
        <f t="shared" si="380"/>
        <v>41928.690138888887</v>
      </c>
      <c r="T4055" s="12">
        <f t="shared" si="381"/>
        <v>41958.833333333328</v>
      </c>
      <c r="U4055">
        <f t="shared" si="382"/>
        <v>2014</v>
      </c>
      <c r="V4055" s="18">
        <f t="shared" si="383"/>
        <v>30.143194444444443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8315</v>
      </c>
      <c r="P4056" t="s">
        <v>8316</v>
      </c>
      <c r="Q4056">
        <f t="shared" si="379"/>
        <v>0</v>
      </c>
      <c r="R4056">
        <f t="shared" si="378"/>
        <v>0</v>
      </c>
      <c r="S4056" s="12">
        <f t="shared" si="380"/>
        <v>42613.841261574074</v>
      </c>
      <c r="T4056" s="12">
        <f t="shared" si="381"/>
        <v>42644.166666666672</v>
      </c>
      <c r="U4056">
        <f t="shared" si="382"/>
        <v>2016</v>
      </c>
      <c r="V4056" s="18">
        <f t="shared" si="383"/>
        <v>30.325405092592593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8315</v>
      </c>
      <c r="P4057" t="s">
        <v>8316</v>
      </c>
      <c r="Q4057">
        <f t="shared" si="379"/>
        <v>18</v>
      </c>
      <c r="R4057">
        <f t="shared" si="378"/>
        <v>41.95</v>
      </c>
      <c r="S4057" s="12">
        <f t="shared" si="380"/>
        <v>41779.648506944446</v>
      </c>
      <c r="T4057" s="12">
        <f t="shared" si="381"/>
        <v>41809.648506944446</v>
      </c>
      <c r="U4057">
        <f t="shared" si="382"/>
        <v>2014</v>
      </c>
      <c r="V4057" s="18">
        <f t="shared" si="383"/>
        <v>30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8315</v>
      </c>
      <c r="P4058" t="s">
        <v>8316</v>
      </c>
      <c r="Q4058">
        <f t="shared" si="379"/>
        <v>53</v>
      </c>
      <c r="R4058">
        <f t="shared" si="378"/>
        <v>88.33</v>
      </c>
      <c r="S4058" s="12">
        <f t="shared" si="380"/>
        <v>42534.933321759265</v>
      </c>
      <c r="T4058" s="12">
        <f t="shared" si="381"/>
        <v>42554.832638888889</v>
      </c>
      <c r="U4058">
        <f t="shared" si="382"/>
        <v>2016</v>
      </c>
      <c r="V4058" s="18">
        <f t="shared" si="383"/>
        <v>19.89931712962963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8315</v>
      </c>
      <c r="P4059" t="s">
        <v>8316</v>
      </c>
      <c r="Q4059">
        <f t="shared" si="379"/>
        <v>22</v>
      </c>
      <c r="R4059">
        <f t="shared" si="378"/>
        <v>129.16999999999999</v>
      </c>
      <c r="S4059" s="12">
        <f t="shared" si="380"/>
        <v>42310.968518518523</v>
      </c>
      <c r="T4059" s="12">
        <f t="shared" si="381"/>
        <v>42333.958333333328</v>
      </c>
      <c r="U4059">
        <f t="shared" si="382"/>
        <v>2015</v>
      </c>
      <c r="V4059" s="18">
        <f t="shared" si="383"/>
        <v>22.989814814814817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8315</v>
      </c>
      <c r="P4060" t="s">
        <v>8316</v>
      </c>
      <c r="Q4060">
        <f t="shared" si="379"/>
        <v>3</v>
      </c>
      <c r="R4060">
        <f t="shared" si="378"/>
        <v>23.75</v>
      </c>
      <c r="S4060" s="12">
        <f t="shared" si="380"/>
        <v>42446.060694444444</v>
      </c>
      <c r="T4060" s="12">
        <f t="shared" si="381"/>
        <v>42461.165972222225</v>
      </c>
      <c r="U4060">
        <f t="shared" si="382"/>
        <v>2016</v>
      </c>
      <c r="V4060" s="18">
        <f t="shared" si="383"/>
        <v>15.105277777777777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8315</v>
      </c>
      <c r="P4061" t="s">
        <v>8316</v>
      </c>
      <c r="Q4061">
        <f t="shared" si="379"/>
        <v>3</v>
      </c>
      <c r="R4061">
        <f t="shared" si="378"/>
        <v>35.71</v>
      </c>
      <c r="S4061" s="12">
        <f t="shared" si="380"/>
        <v>41866.640648148146</v>
      </c>
      <c r="T4061" s="12">
        <f t="shared" si="381"/>
        <v>41898.125</v>
      </c>
      <c r="U4061">
        <f t="shared" si="382"/>
        <v>2014</v>
      </c>
      <c r="V4061" s="18">
        <f t="shared" si="383"/>
        <v>31.484351851851851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8315</v>
      </c>
      <c r="P4062" t="s">
        <v>8316</v>
      </c>
      <c r="Q4062">
        <f t="shared" si="379"/>
        <v>3</v>
      </c>
      <c r="R4062">
        <f t="shared" si="378"/>
        <v>57</v>
      </c>
      <c r="S4062" s="12">
        <f t="shared" si="380"/>
        <v>41779.695092592592</v>
      </c>
      <c r="T4062" s="12">
        <f t="shared" si="381"/>
        <v>41813.666666666664</v>
      </c>
      <c r="U4062">
        <f t="shared" si="382"/>
        <v>2014</v>
      </c>
      <c r="V4062" s="18">
        <f t="shared" si="383"/>
        <v>33.971574074074077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8315</v>
      </c>
      <c r="P4063" t="s">
        <v>8316</v>
      </c>
      <c r="Q4063">
        <f t="shared" si="379"/>
        <v>0</v>
      </c>
      <c r="R4063">
        <f t="shared" si="378"/>
        <v>0</v>
      </c>
      <c r="S4063" s="12">
        <f t="shared" si="380"/>
        <v>42421.141469907408</v>
      </c>
      <c r="T4063" s="12">
        <f t="shared" si="381"/>
        <v>42481.099803240737</v>
      </c>
      <c r="U4063">
        <f t="shared" si="382"/>
        <v>2016</v>
      </c>
      <c r="V4063" s="18">
        <f t="shared" si="383"/>
        <v>59.958333333333336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8315</v>
      </c>
      <c r="P4064" t="s">
        <v>8316</v>
      </c>
      <c r="Q4064">
        <f t="shared" si="379"/>
        <v>2</v>
      </c>
      <c r="R4064">
        <f t="shared" si="378"/>
        <v>163.33000000000001</v>
      </c>
      <c r="S4064" s="12">
        <f t="shared" si="380"/>
        <v>42523.739212962959</v>
      </c>
      <c r="T4064" s="12">
        <f t="shared" si="381"/>
        <v>42553.739212962959</v>
      </c>
      <c r="U4064">
        <f t="shared" si="382"/>
        <v>2016</v>
      </c>
      <c r="V4064" s="18">
        <f t="shared" si="383"/>
        <v>30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8315</v>
      </c>
      <c r="P4065" t="s">
        <v>8316</v>
      </c>
      <c r="Q4065">
        <f t="shared" si="379"/>
        <v>1</v>
      </c>
      <c r="R4065">
        <f t="shared" si="378"/>
        <v>15</v>
      </c>
      <c r="S4065" s="12">
        <f t="shared" si="380"/>
        <v>41787.681527777779</v>
      </c>
      <c r="T4065" s="12">
        <f t="shared" si="381"/>
        <v>41817.681527777779</v>
      </c>
      <c r="U4065">
        <f t="shared" si="382"/>
        <v>2014</v>
      </c>
      <c r="V4065" s="18">
        <f t="shared" si="383"/>
        <v>30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8315</v>
      </c>
      <c r="P4066" t="s">
        <v>8316</v>
      </c>
      <c r="Q4066">
        <f t="shared" si="379"/>
        <v>19</v>
      </c>
      <c r="R4066">
        <f t="shared" si="378"/>
        <v>64.17</v>
      </c>
      <c r="S4066" s="12">
        <f t="shared" si="380"/>
        <v>42093.588263888887</v>
      </c>
      <c r="T4066" s="12">
        <f t="shared" si="381"/>
        <v>42123.588263888887</v>
      </c>
      <c r="U4066">
        <f t="shared" si="382"/>
        <v>2015</v>
      </c>
      <c r="V4066" s="18">
        <f t="shared" si="383"/>
        <v>30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8315</v>
      </c>
      <c r="P4067" t="s">
        <v>8316</v>
      </c>
      <c r="Q4067">
        <f t="shared" si="379"/>
        <v>1</v>
      </c>
      <c r="R4067">
        <f t="shared" si="378"/>
        <v>6.75</v>
      </c>
      <c r="S4067" s="12">
        <f t="shared" si="380"/>
        <v>41833.951516203706</v>
      </c>
      <c r="T4067" s="12">
        <f t="shared" si="381"/>
        <v>41863.951516203706</v>
      </c>
      <c r="U4067">
        <f t="shared" si="382"/>
        <v>2014</v>
      </c>
      <c r="V4067" s="18">
        <f t="shared" si="383"/>
        <v>30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8315</v>
      </c>
      <c r="P4068" t="s">
        <v>8316</v>
      </c>
      <c r="Q4068">
        <f t="shared" si="379"/>
        <v>0</v>
      </c>
      <c r="R4068">
        <f t="shared" si="378"/>
        <v>25</v>
      </c>
      <c r="S4068" s="12">
        <f t="shared" si="380"/>
        <v>42479.039212962962</v>
      </c>
      <c r="T4068" s="12">
        <f t="shared" si="381"/>
        <v>42509.039212962962</v>
      </c>
      <c r="U4068">
        <f t="shared" si="382"/>
        <v>2016</v>
      </c>
      <c r="V4068" s="18">
        <f t="shared" si="383"/>
        <v>30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8315</v>
      </c>
      <c r="P4069" t="s">
        <v>8316</v>
      </c>
      <c r="Q4069">
        <f t="shared" si="379"/>
        <v>61</v>
      </c>
      <c r="R4069">
        <f t="shared" si="378"/>
        <v>179.12</v>
      </c>
      <c r="S4069" s="12">
        <f t="shared" si="380"/>
        <v>42235.117476851854</v>
      </c>
      <c r="T4069" s="12">
        <f t="shared" si="381"/>
        <v>42275.117476851854</v>
      </c>
      <c r="U4069">
        <f t="shared" si="382"/>
        <v>2015</v>
      </c>
      <c r="V4069" s="18">
        <f t="shared" si="383"/>
        <v>40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8315</v>
      </c>
      <c r="P4070" t="s">
        <v>8316</v>
      </c>
      <c r="Q4070">
        <f t="shared" si="379"/>
        <v>1</v>
      </c>
      <c r="R4070">
        <f t="shared" si="378"/>
        <v>34.950000000000003</v>
      </c>
      <c r="S4070" s="12">
        <f t="shared" si="380"/>
        <v>42718.963599537034</v>
      </c>
      <c r="T4070" s="12">
        <f t="shared" si="381"/>
        <v>42748.961805555555</v>
      </c>
      <c r="U4070">
        <f t="shared" si="382"/>
        <v>2016</v>
      </c>
      <c r="V4070" s="18">
        <f t="shared" si="383"/>
        <v>29.998206018518516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8315</v>
      </c>
      <c r="P4071" t="s">
        <v>8316</v>
      </c>
      <c r="Q4071">
        <f t="shared" si="379"/>
        <v>34</v>
      </c>
      <c r="R4071">
        <f t="shared" si="378"/>
        <v>33.08</v>
      </c>
      <c r="S4071" s="12">
        <f t="shared" si="380"/>
        <v>42022.661527777775</v>
      </c>
      <c r="T4071" s="12">
        <f t="shared" si="381"/>
        <v>42063.5</v>
      </c>
      <c r="U4071">
        <f t="shared" si="382"/>
        <v>2015</v>
      </c>
      <c r="V4071" s="18">
        <f t="shared" si="383"/>
        <v>40.838472222222222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8315</v>
      </c>
      <c r="P4072" t="s">
        <v>8316</v>
      </c>
      <c r="Q4072">
        <f t="shared" si="379"/>
        <v>17</v>
      </c>
      <c r="R4072">
        <f t="shared" si="378"/>
        <v>27.5</v>
      </c>
      <c r="S4072" s="12">
        <f t="shared" si="380"/>
        <v>42031.666898148149</v>
      </c>
      <c r="T4072" s="12">
        <f t="shared" si="381"/>
        <v>42064.125</v>
      </c>
      <c r="U4072">
        <f t="shared" si="382"/>
        <v>2015</v>
      </c>
      <c r="V4072" s="18">
        <f t="shared" si="383"/>
        <v>32.45810185185185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8315</v>
      </c>
      <c r="P4073" t="s">
        <v>8316</v>
      </c>
      <c r="Q4073">
        <f t="shared" si="379"/>
        <v>0</v>
      </c>
      <c r="R4073">
        <f t="shared" si="378"/>
        <v>0</v>
      </c>
      <c r="S4073" s="12">
        <f t="shared" si="380"/>
        <v>42700.804756944446</v>
      </c>
      <c r="T4073" s="12">
        <f t="shared" si="381"/>
        <v>42730.804756944446</v>
      </c>
      <c r="U4073">
        <f t="shared" si="382"/>
        <v>2016</v>
      </c>
      <c r="V4073" s="18">
        <f t="shared" si="383"/>
        <v>30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8315</v>
      </c>
      <c r="P4074" t="s">
        <v>8316</v>
      </c>
      <c r="Q4074">
        <f t="shared" si="379"/>
        <v>0</v>
      </c>
      <c r="R4074">
        <f t="shared" si="378"/>
        <v>2</v>
      </c>
      <c r="S4074" s="12">
        <f t="shared" si="380"/>
        <v>41812.77443287037</v>
      </c>
      <c r="T4074" s="12">
        <f t="shared" si="381"/>
        <v>41872.77443287037</v>
      </c>
      <c r="U4074">
        <f t="shared" si="382"/>
        <v>2014</v>
      </c>
      <c r="V4074" s="18">
        <f t="shared" si="383"/>
        <v>60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8315</v>
      </c>
      <c r="P4075" t="s">
        <v>8316</v>
      </c>
      <c r="Q4075">
        <f t="shared" si="379"/>
        <v>1</v>
      </c>
      <c r="R4075">
        <f t="shared" si="378"/>
        <v>18.5</v>
      </c>
      <c r="S4075" s="12">
        <f t="shared" si="380"/>
        <v>42078.34520833334</v>
      </c>
      <c r="T4075" s="12">
        <f t="shared" si="381"/>
        <v>42133.166666666672</v>
      </c>
      <c r="U4075">
        <f t="shared" si="382"/>
        <v>2015</v>
      </c>
      <c r="V4075" s="18">
        <f t="shared" si="383"/>
        <v>54.821458333333332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8315</v>
      </c>
      <c r="P4076" t="s">
        <v>8316</v>
      </c>
      <c r="Q4076">
        <f t="shared" si="379"/>
        <v>27</v>
      </c>
      <c r="R4076">
        <f t="shared" si="378"/>
        <v>35</v>
      </c>
      <c r="S4076" s="12">
        <f t="shared" si="380"/>
        <v>42283.552951388891</v>
      </c>
      <c r="T4076" s="12">
        <f t="shared" si="381"/>
        <v>42313.594618055555</v>
      </c>
      <c r="U4076">
        <f t="shared" si="382"/>
        <v>2015</v>
      </c>
      <c r="V4076" s="18">
        <f t="shared" si="383"/>
        <v>30.041666666666668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8315</v>
      </c>
      <c r="P4077" t="s">
        <v>8316</v>
      </c>
      <c r="Q4077">
        <f t="shared" si="379"/>
        <v>29</v>
      </c>
      <c r="R4077">
        <f t="shared" si="378"/>
        <v>44.31</v>
      </c>
      <c r="S4077" s="12">
        <f t="shared" si="380"/>
        <v>41779.045937499999</v>
      </c>
      <c r="T4077" s="12">
        <f t="shared" si="381"/>
        <v>41820.727777777778</v>
      </c>
      <c r="U4077">
        <f t="shared" si="382"/>
        <v>2014</v>
      </c>
      <c r="V4077" s="18">
        <f t="shared" si="383"/>
        <v>41.681840277777773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8315</v>
      </c>
      <c r="P4078" t="s">
        <v>8316</v>
      </c>
      <c r="Q4078">
        <f t="shared" si="379"/>
        <v>0</v>
      </c>
      <c r="R4078">
        <f t="shared" si="378"/>
        <v>0</v>
      </c>
      <c r="S4078" s="12">
        <f t="shared" si="380"/>
        <v>41905.795706018522</v>
      </c>
      <c r="T4078" s="12">
        <f t="shared" si="381"/>
        <v>41933.82708333333</v>
      </c>
      <c r="U4078">
        <f t="shared" si="382"/>
        <v>2014</v>
      </c>
      <c r="V4078" s="18">
        <f t="shared" si="383"/>
        <v>28.031377314814815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8315</v>
      </c>
      <c r="P4079" t="s">
        <v>8316</v>
      </c>
      <c r="Q4079">
        <f t="shared" si="379"/>
        <v>9</v>
      </c>
      <c r="R4079">
        <f t="shared" si="378"/>
        <v>222.5</v>
      </c>
      <c r="S4079" s="12">
        <f t="shared" si="380"/>
        <v>42695.7105787037</v>
      </c>
      <c r="T4079" s="12">
        <f t="shared" si="381"/>
        <v>42725.7105787037</v>
      </c>
      <c r="U4079">
        <f t="shared" si="382"/>
        <v>2016</v>
      </c>
      <c r="V4079" s="18">
        <f t="shared" si="383"/>
        <v>30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8315</v>
      </c>
      <c r="P4080" t="s">
        <v>8316</v>
      </c>
      <c r="Q4080">
        <f t="shared" si="379"/>
        <v>0</v>
      </c>
      <c r="R4080">
        <f t="shared" si="378"/>
        <v>0</v>
      </c>
      <c r="S4080" s="12">
        <f t="shared" si="380"/>
        <v>42732.787523148145</v>
      </c>
      <c r="T4080" s="12">
        <f t="shared" si="381"/>
        <v>42762.787523148145</v>
      </c>
      <c r="U4080">
        <f t="shared" si="382"/>
        <v>2016</v>
      </c>
      <c r="V4080" s="18">
        <f t="shared" si="383"/>
        <v>30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8315</v>
      </c>
      <c r="P4081" t="s">
        <v>8316</v>
      </c>
      <c r="Q4081">
        <f t="shared" si="379"/>
        <v>0</v>
      </c>
      <c r="R4081">
        <f t="shared" si="378"/>
        <v>5</v>
      </c>
      <c r="S4081" s="12">
        <f t="shared" si="380"/>
        <v>42510.938900462963</v>
      </c>
      <c r="T4081" s="12">
        <f t="shared" si="381"/>
        <v>42540.938900462963</v>
      </c>
      <c r="U4081">
        <f t="shared" si="382"/>
        <v>2016</v>
      </c>
      <c r="V4081" s="18">
        <f t="shared" si="383"/>
        <v>30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8315</v>
      </c>
      <c r="P4082" t="s">
        <v>8316</v>
      </c>
      <c r="Q4082">
        <f t="shared" si="379"/>
        <v>0</v>
      </c>
      <c r="R4082">
        <f t="shared" si="378"/>
        <v>0</v>
      </c>
      <c r="S4082" s="12">
        <f t="shared" si="380"/>
        <v>42511.698101851856</v>
      </c>
      <c r="T4082" s="12">
        <f t="shared" si="381"/>
        <v>42535.787500000006</v>
      </c>
      <c r="U4082">
        <f t="shared" si="382"/>
        <v>2016</v>
      </c>
      <c r="V4082" s="18">
        <f t="shared" si="383"/>
        <v>24.089398148148145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8315</v>
      </c>
      <c r="P4083" t="s">
        <v>8316</v>
      </c>
      <c r="Q4083">
        <f t="shared" si="379"/>
        <v>16</v>
      </c>
      <c r="R4083">
        <f t="shared" si="378"/>
        <v>29.17</v>
      </c>
      <c r="S4083" s="12">
        <f t="shared" si="380"/>
        <v>42041.581307870365</v>
      </c>
      <c r="T4083" s="12">
        <f t="shared" si="381"/>
        <v>42071.539641203708</v>
      </c>
      <c r="U4083">
        <f t="shared" si="382"/>
        <v>2015</v>
      </c>
      <c r="V4083" s="18">
        <f t="shared" si="383"/>
        <v>29.958333333333332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8315</v>
      </c>
      <c r="P4084" t="s">
        <v>8316</v>
      </c>
      <c r="Q4084">
        <f t="shared" si="379"/>
        <v>2</v>
      </c>
      <c r="R4084">
        <f t="shared" si="378"/>
        <v>1.5</v>
      </c>
      <c r="S4084" s="12">
        <f t="shared" si="380"/>
        <v>42307.189270833333</v>
      </c>
      <c r="T4084" s="12">
        <f t="shared" si="381"/>
        <v>42322.958333333328</v>
      </c>
      <c r="U4084">
        <f t="shared" si="382"/>
        <v>2015</v>
      </c>
      <c r="V4084" s="18">
        <f t="shared" si="383"/>
        <v>15.769062500000002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8315</v>
      </c>
      <c r="P4085" t="s">
        <v>8316</v>
      </c>
      <c r="Q4085">
        <f t="shared" si="379"/>
        <v>22</v>
      </c>
      <c r="R4085">
        <f t="shared" si="378"/>
        <v>126.5</v>
      </c>
      <c r="S4085" s="12">
        <f t="shared" si="380"/>
        <v>42353.761759259258</v>
      </c>
      <c r="T4085" s="12">
        <f t="shared" si="381"/>
        <v>42383.761759259258</v>
      </c>
      <c r="U4085">
        <f t="shared" si="382"/>
        <v>2015</v>
      </c>
      <c r="V4085" s="18">
        <f t="shared" si="383"/>
        <v>30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8315</v>
      </c>
      <c r="P4086" t="s">
        <v>8316</v>
      </c>
      <c r="Q4086">
        <f t="shared" si="379"/>
        <v>0</v>
      </c>
      <c r="R4086">
        <f t="shared" si="378"/>
        <v>10</v>
      </c>
      <c r="S4086" s="12">
        <f t="shared" si="380"/>
        <v>42622.436412037037</v>
      </c>
      <c r="T4086" s="12">
        <f t="shared" si="381"/>
        <v>42652.436412037037</v>
      </c>
      <c r="U4086">
        <f t="shared" si="382"/>
        <v>2016</v>
      </c>
      <c r="V4086" s="18">
        <f t="shared" si="383"/>
        <v>30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8315</v>
      </c>
      <c r="P4087" t="s">
        <v>8316</v>
      </c>
      <c r="Q4087">
        <f t="shared" si="379"/>
        <v>0</v>
      </c>
      <c r="R4087">
        <f t="shared" si="378"/>
        <v>10</v>
      </c>
      <c r="S4087" s="12">
        <f t="shared" si="380"/>
        <v>42058.603877314818</v>
      </c>
      <c r="T4087" s="12">
        <f t="shared" si="381"/>
        <v>42087.165972222225</v>
      </c>
      <c r="U4087">
        <f t="shared" si="382"/>
        <v>2015</v>
      </c>
      <c r="V4087" s="18">
        <f t="shared" si="383"/>
        <v>28.562094907407403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8315</v>
      </c>
      <c r="P4088" t="s">
        <v>8316</v>
      </c>
      <c r="Q4088">
        <f t="shared" si="379"/>
        <v>5</v>
      </c>
      <c r="R4088">
        <f t="shared" si="378"/>
        <v>9.4</v>
      </c>
      <c r="S4088" s="12">
        <f t="shared" si="380"/>
        <v>42304.940960648149</v>
      </c>
      <c r="T4088" s="12">
        <f t="shared" si="381"/>
        <v>42329.166666666672</v>
      </c>
      <c r="U4088">
        <f t="shared" si="382"/>
        <v>2015</v>
      </c>
      <c r="V4088" s="18">
        <f t="shared" si="383"/>
        <v>24.225706018518522</v>
      </c>
    </row>
    <row r="4089" spans="1:22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8315</v>
      </c>
      <c r="P4089" t="s">
        <v>8316</v>
      </c>
      <c r="Q4089">
        <f t="shared" si="379"/>
        <v>0</v>
      </c>
      <c r="R4089">
        <f t="shared" si="378"/>
        <v>0</v>
      </c>
      <c r="S4089" s="12">
        <f t="shared" si="380"/>
        <v>42538.742893518516</v>
      </c>
      <c r="T4089" s="12">
        <f t="shared" si="381"/>
        <v>42568.742893518516</v>
      </c>
      <c r="U4089">
        <f t="shared" si="382"/>
        <v>2016</v>
      </c>
      <c r="V4089" s="18">
        <f t="shared" si="383"/>
        <v>30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8315</v>
      </c>
      <c r="P4090" t="s">
        <v>8316</v>
      </c>
      <c r="Q4090">
        <f t="shared" si="379"/>
        <v>11</v>
      </c>
      <c r="R4090">
        <f t="shared" si="378"/>
        <v>72</v>
      </c>
      <c r="S4090" s="12">
        <f t="shared" si="380"/>
        <v>41990.612546296295</v>
      </c>
      <c r="T4090" s="12">
        <f t="shared" si="381"/>
        <v>42020.434722222228</v>
      </c>
      <c r="U4090">
        <f t="shared" si="382"/>
        <v>2014</v>
      </c>
      <c r="V4090" s="18">
        <f t="shared" si="383"/>
        <v>29.822175925925929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8315</v>
      </c>
      <c r="P4091" t="s">
        <v>8316</v>
      </c>
      <c r="Q4091">
        <f t="shared" si="379"/>
        <v>5</v>
      </c>
      <c r="R4091">
        <f t="shared" si="378"/>
        <v>30</v>
      </c>
      <c r="S4091" s="12">
        <f t="shared" si="380"/>
        <v>42122.732499999998</v>
      </c>
      <c r="T4091" s="12">
        <f t="shared" si="381"/>
        <v>42155.732638888891</v>
      </c>
      <c r="U4091">
        <f t="shared" si="382"/>
        <v>2015</v>
      </c>
      <c r="V4091" s="18">
        <f t="shared" si="383"/>
        <v>33.000138888888891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8315</v>
      </c>
      <c r="P4092" t="s">
        <v>8316</v>
      </c>
      <c r="Q4092">
        <f t="shared" si="379"/>
        <v>3</v>
      </c>
      <c r="R4092">
        <f t="shared" si="378"/>
        <v>10.67</v>
      </c>
      <c r="S4092" s="12">
        <f t="shared" si="380"/>
        <v>42209.67288194444</v>
      </c>
      <c r="T4092" s="12">
        <f t="shared" si="381"/>
        <v>42223.625</v>
      </c>
      <c r="U4092">
        <f t="shared" si="382"/>
        <v>2015</v>
      </c>
      <c r="V4092" s="18">
        <f t="shared" si="383"/>
        <v>13.952118055555554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8315</v>
      </c>
      <c r="P4093" t="s">
        <v>8316</v>
      </c>
      <c r="Q4093">
        <f t="shared" si="379"/>
        <v>13</v>
      </c>
      <c r="R4093">
        <f t="shared" si="378"/>
        <v>25.5</v>
      </c>
      <c r="S4093" s="12">
        <f t="shared" si="380"/>
        <v>41990.506377314814</v>
      </c>
      <c r="T4093" s="12">
        <f t="shared" si="381"/>
        <v>42020.506377314814</v>
      </c>
      <c r="U4093">
        <f t="shared" si="382"/>
        <v>2014</v>
      </c>
      <c r="V4093" s="18">
        <f t="shared" si="383"/>
        <v>30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8315</v>
      </c>
      <c r="P4094" t="s">
        <v>8316</v>
      </c>
      <c r="Q4094">
        <f t="shared" si="379"/>
        <v>0</v>
      </c>
      <c r="R4094">
        <f t="shared" si="378"/>
        <v>20</v>
      </c>
      <c r="S4094" s="12">
        <f t="shared" si="380"/>
        <v>42039.194988425923</v>
      </c>
      <c r="T4094" s="12">
        <f t="shared" si="381"/>
        <v>42099.153321759266</v>
      </c>
      <c r="U4094">
        <f t="shared" si="382"/>
        <v>2015</v>
      </c>
      <c r="V4094" s="18">
        <f t="shared" si="383"/>
        <v>59.958333333333336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8315</v>
      </c>
      <c r="P4095" t="s">
        <v>8316</v>
      </c>
      <c r="Q4095">
        <f t="shared" si="379"/>
        <v>2</v>
      </c>
      <c r="R4095">
        <f t="shared" si="378"/>
        <v>15</v>
      </c>
      <c r="S4095" s="12">
        <f t="shared" si="380"/>
        <v>42178.815891203703</v>
      </c>
      <c r="T4095" s="12">
        <f t="shared" si="381"/>
        <v>42238.815891203703</v>
      </c>
      <c r="U4095">
        <f t="shared" si="382"/>
        <v>2015</v>
      </c>
      <c r="V4095" s="18">
        <f t="shared" si="383"/>
        <v>60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8315</v>
      </c>
      <c r="P4096" t="s">
        <v>8316</v>
      </c>
      <c r="Q4096">
        <f t="shared" si="379"/>
        <v>37</v>
      </c>
      <c r="R4096">
        <f t="shared" si="378"/>
        <v>91.25</v>
      </c>
      <c r="S4096" s="12">
        <f t="shared" si="380"/>
        <v>41890.086805555555</v>
      </c>
      <c r="T4096" s="12">
        <f t="shared" si="381"/>
        <v>41934.207638888889</v>
      </c>
      <c r="U4096">
        <f t="shared" si="382"/>
        <v>2014</v>
      </c>
      <c r="V4096" s="18">
        <f t="shared" si="383"/>
        <v>44.120833333333337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8315</v>
      </c>
      <c r="P4097" t="s">
        <v>8316</v>
      </c>
      <c r="Q4097">
        <f t="shared" si="379"/>
        <v>3</v>
      </c>
      <c r="R4097">
        <f t="shared" si="378"/>
        <v>800</v>
      </c>
      <c r="S4097" s="12">
        <f t="shared" si="380"/>
        <v>42693.031828703708</v>
      </c>
      <c r="T4097" s="12">
        <f t="shared" si="381"/>
        <v>42723.031828703708</v>
      </c>
      <c r="U4097">
        <f t="shared" si="382"/>
        <v>2016</v>
      </c>
      <c r="V4097" s="18">
        <f t="shared" si="383"/>
        <v>30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8315</v>
      </c>
      <c r="P4098" t="s">
        <v>8316</v>
      </c>
      <c r="Q4098">
        <f t="shared" si="379"/>
        <v>11</v>
      </c>
      <c r="R4098">
        <f t="shared" ref="R4098:R4115" si="384">IFERROR(ROUND(E4098/L4098,2),0)</f>
        <v>80</v>
      </c>
      <c r="S4098" s="12">
        <f t="shared" si="380"/>
        <v>42750.530312499999</v>
      </c>
      <c r="T4098" s="12">
        <f t="shared" si="381"/>
        <v>42794.368749999994</v>
      </c>
      <c r="U4098">
        <f t="shared" si="382"/>
        <v>2017</v>
      </c>
      <c r="V4098" s="18">
        <f t="shared" si="383"/>
        <v>43.838437499999998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8315</v>
      </c>
      <c r="P4099" t="s">
        <v>8316</v>
      </c>
      <c r="Q4099">
        <f t="shared" ref="Q4099:Q4115" si="385">ROUND(E4099/D4099*100,0)</f>
        <v>0</v>
      </c>
      <c r="R4099">
        <f t="shared" si="384"/>
        <v>0</v>
      </c>
      <c r="S4099" s="12">
        <f t="shared" ref="S4099:S4115" si="386">(((J4099/60)/60)/24)+DATE(1970,1,1)</f>
        <v>42344.824502314819</v>
      </c>
      <c r="T4099" s="12">
        <f t="shared" ref="T4099:T4115" si="387">(((I4099/60)/60)/24)+DATE(1970,1,1)</f>
        <v>42400.996527777781</v>
      </c>
      <c r="U4099">
        <f t="shared" ref="U4099:U4115" si="388">YEAR(S4099)</f>
        <v>2015</v>
      </c>
      <c r="V4099" s="18">
        <f t="shared" ref="V4099:V4115" si="389">(I4099-J4099)/60/60/24</f>
        <v>56.172025462962957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8315</v>
      </c>
      <c r="P4100" t="s">
        <v>8316</v>
      </c>
      <c r="Q4100">
        <f t="shared" si="385"/>
        <v>0</v>
      </c>
      <c r="R4100">
        <f t="shared" si="384"/>
        <v>0</v>
      </c>
      <c r="S4100" s="12">
        <f t="shared" si="386"/>
        <v>42495.722187499996</v>
      </c>
      <c r="T4100" s="12">
        <f t="shared" si="387"/>
        <v>42525.722187499996</v>
      </c>
      <c r="U4100">
        <f t="shared" si="388"/>
        <v>2016</v>
      </c>
      <c r="V4100" s="18">
        <f t="shared" si="389"/>
        <v>30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8315</v>
      </c>
      <c r="P4101" t="s">
        <v>8316</v>
      </c>
      <c r="Q4101">
        <f t="shared" si="385"/>
        <v>1</v>
      </c>
      <c r="R4101">
        <f t="shared" si="384"/>
        <v>50</v>
      </c>
      <c r="S4101" s="12">
        <f t="shared" si="386"/>
        <v>42570.850381944445</v>
      </c>
      <c r="T4101" s="12">
        <f t="shared" si="387"/>
        <v>42615.850381944445</v>
      </c>
      <c r="U4101">
        <f t="shared" si="388"/>
        <v>2016</v>
      </c>
      <c r="V4101" s="18">
        <f t="shared" si="389"/>
        <v>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8315</v>
      </c>
      <c r="P4102" t="s">
        <v>8316</v>
      </c>
      <c r="Q4102">
        <f t="shared" si="385"/>
        <v>0</v>
      </c>
      <c r="R4102">
        <f t="shared" si="384"/>
        <v>0</v>
      </c>
      <c r="S4102" s="12">
        <f t="shared" si="386"/>
        <v>41927.124884259261</v>
      </c>
      <c r="T4102" s="12">
        <f t="shared" si="387"/>
        <v>41937.124884259261</v>
      </c>
      <c r="U4102">
        <f t="shared" si="388"/>
        <v>2014</v>
      </c>
      <c r="V4102" s="18">
        <f t="shared" si="389"/>
        <v>10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8315</v>
      </c>
      <c r="P4103" t="s">
        <v>8316</v>
      </c>
      <c r="Q4103">
        <f t="shared" si="385"/>
        <v>0</v>
      </c>
      <c r="R4103">
        <f t="shared" si="384"/>
        <v>0</v>
      </c>
      <c r="S4103" s="12">
        <f t="shared" si="386"/>
        <v>42730.903726851851</v>
      </c>
      <c r="T4103" s="12">
        <f t="shared" si="387"/>
        <v>42760.903726851851</v>
      </c>
      <c r="U4103">
        <f t="shared" si="388"/>
        <v>2016</v>
      </c>
      <c r="V4103" s="18">
        <f t="shared" si="389"/>
        <v>30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8315</v>
      </c>
      <c r="P4104" t="s">
        <v>8316</v>
      </c>
      <c r="Q4104">
        <f t="shared" si="385"/>
        <v>27</v>
      </c>
      <c r="R4104">
        <f t="shared" si="384"/>
        <v>22.83</v>
      </c>
      <c r="S4104" s="12">
        <f t="shared" si="386"/>
        <v>42475.848067129627</v>
      </c>
      <c r="T4104" s="12">
        <f t="shared" si="387"/>
        <v>42505.848067129627</v>
      </c>
      <c r="U4104">
        <f t="shared" si="388"/>
        <v>2016</v>
      </c>
      <c r="V4104" s="18">
        <f t="shared" si="389"/>
        <v>30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8315</v>
      </c>
      <c r="P4105" t="s">
        <v>8316</v>
      </c>
      <c r="Q4105">
        <f t="shared" si="385"/>
        <v>10</v>
      </c>
      <c r="R4105">
        <f t="shared" si="384"/>
        <v>16.670000000000002</v>
      </c>
      <c r="S4105" s="12">
        <f t="shared" si="386"/>
        <v>42188.83293981482</v>
      </c>
      <c r="T4105" s="12">
        <f t="shared" si="387"/>
        <v>42242.772222222222</v>
      </c>
      <c r="U4105">
        <f t="shared" si="388"/>
        <v>2015</v>
      </c>
      <c r="V4105" s="18">
        <f t="shared" si="389"/>
        <v>53.939282407407404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8315</v>
      </c>
      <c r="P4106" t="s">
        <v>8316</v>
      </c>
      <c r="Q4106">
        <f t="shared" si="385"/>
        <v>21</v>
      </c>
      <c r="R4106">
        <f t="shared" si="384"/>
        <v>45.79</v>
      </c>
      <c r="S4106" s="12">
        <f t="shared" si="386"/>
        <v>42640.278171296297</v>
      </c>
      <c r="T4106" s="12">
        <f t="shared" si="387"/>
        <v>42670.278171296297</v>
      </c>
      <c r="U4106">
        <f t="shared" si="388"/>
        <v>2016</v>
      </c>
      <c r="V4106" s="18">
        <f t="shared" si="389"/>
        <v>30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8315</v>
      </c>
      <c r="P4107" t="s">
        <v>8316</v>
      </c>
      <c r="Q4107">
        <f t="shared" si="385"/>
        <v>7</v>
      </c>
      <c r="R4107">
        <f t="shared" si="384"/>
        <v>383.33</v>
      </c>
      <c r="S4107" s="12">
        <f t="shared" si="386"/>
        <v>42697.010520833333</v>
      </c>
      <c r="T4107" s="12">
        <f t="shared" si="387"/>
        <v>42730.010520833333</v>
      </c>
      <c r="U4107">
        <f t="shared" si="388"/>
        <v>2016</v>
      </c>
      <c r="V4107" s="18">
        <f t="shared" si="389"/>
        <v>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8315</v>
      </c>
      <c r="P4108" t="s">
        <v>8316</v>
      </c>
      <c r="Q4108">
        <f t="shared" si="385"/>
        <v>71</v>
      </c>
      <c r="R4108">
        <f t="shared" si="384"/>
        <v>106.97</v>
      </c>
      <c r="S4108" s="12">
        <f t="shared" si="386"/>
        <v>42053.049375000002</v>
      </c>
      <c r="T4108" s="12">
        <f t="shared" si="387"/>
        <v>42096.041666666672</v>
      </c>
      <c r="U4108">
        <f t="shared" si="388"/>
        <v>2015</v>
      </c>
      <c r="V4108" s="18">
        <f t="shared" si="389"/>
        <v>42.992291666666667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8315</v>
      </c>
      <c r="P4109" t="s">
        <v>8316</v>
      </c>
      <c r="Q4109">
        <f t="shared" si="385"/>
        <v>2</v>
      </c>
      <c r="R4109">
        <f t="shared" si="384"/>
        <v>10.25</v>
      </c>
      <c r="S4109" s="12">
        <f t="shared" si="386"/>
        <v>41883.916678240741</v>
      </c>
      <c r="T4109" s="12">
        <f t="shared" si="387"/>
        <v>41906.916678240741</v>
      </c>
      <c r="U4109">
        <f t="shared" si="388"/>
        <v>2014</v>
      </c>
      <c r="V4109" s="18">
        <f t="shared" si="389"/>
        <v>23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8315</v>
      </c>
      <c r="P4110" t="s">
        <v>8316</v>
      </c>
      <c r="Q4110">
        <f t="shared" si="385"/>
        <v>2</v>
      </c>
      <c r="R4110">
        <f t="shared" si="384"/>
        <v>59</v>
      </c>
      <c r="S4110" s="12">
        <f t="shared" si="386"/>
        <v>42767.031678240746</v>
      </c>
      <c r="T4110" s="12">
        <f t="shared" si="387"/>
        <v>42797.208333333328</v>
      </c>
      <c r="U4110">
        <f t="shared" si="388"/>
        <v>2017</v>
      </c>
      <c r="V4110" s="18">
        <f t="shared" si="389"/>
        <v>30.176655092592593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8315</v>
      </c>
      <c r="P4111" t="s">
        <v>8316</v>
      </c>
      <c r="Q4111">
        <f t="shared" si="385"/>
        <v>0</v>
      </c>
      <c r="R4111">
        <f t="shared" si="384"/>
        <v>0</v>
      </c>
      <c r="S4111" s="12">
        <f t="shared" si="386"/>
        <v>42307.539398148147</v>
      </c>
      <c r="T4111" s="12">
        <f t="shared" si="387"/>
        <v>42337.581064814818</v>
      </c>
      <c r="U4111">
        <f t="shared" si="388"/>
        <v>2015</v>
      </c>
      <c r="V4111" s="18">
        <f t="shared" si="389"/>
        <v>30.041666666666668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8315</v>
      </c>
      <c r="P4112" t="s">
        <v>8316</v>
      </c>
      <c r="Q4112">
        <f t="shared" si="385"/>
        <v>29</v>
      </c>
      <c r="R4112">
        <f t="shared" si="384"/>
        <v>14.33</v>
      </c>
      <c r="S4112" s="12">
        <f t="shared" si="386"/>
        <v>42512.626747685179</v>
      </c>
      <c r="T4112" s="12">
        <f t="shared" si="387"/>
        <v>42572.626747685179</v>
      </c>
      <c r="U4112">
        <f t="shared" si="388"/>
        <v>2016</v>
      </c>
      <c r="V4112" s="18">
        <f t="shared" si="389"/>
        <v>60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8315</v>
      </c>
      <c r="P4113" t="s">
        <v>8316</v>
      </c>
      <c r="Q4113">
        <f t="shared" si="385"/>
        <v>3</v>
      </c>
      <c r="R4113">
        <f t="shared" si="384"/>
        <v>15.67</v>
      </c>
      <c r="S4113" s="12">
        <f t="shared" si="386"/>
        <v>42029.135879629626</v>
      </c>
      <c r="T4113" s="12">
        <f t="shared" si="387"/>
        <v>42059.135879629626</v>
      </c>
      <c r="U4113">
        <f t="shared" si="388"/>
        <v>2015</v>
      </c>
      <c r="V4113" s="18">
        <f t="shared" si="389"/>
        <v>30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8315</v>
      </c>
      <c r="P4114" t="s">
        <v>8316</v>
      </c>
      <c r="Q4114">
        <f t="shared" si="385"/>
        <v>0</v>
      </c>
      <c r="R4114">
        <f t="shared" si="384"/>
        <v>1</v>
      </c>
      <c r="S4114" s="12">
        <f t="shared" si="386"/>
        <v>42400.946597222224</v>
      </c>
      <c r="T4114" s="12">
        <f t="shared" si="387"/>
        <v>42428</v>
      </c>
      <c r="U4114">
        <f t="shared" si="388"/>
        <v>2016</v>
      </c>
      <c r="V4114" s="18">
        <f t="shared" si="389"/>
        <v>27.053402777777777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8315</v>
      </c>
      <c r="P4115" t="s">
        <v>8316</v>
      </c>
      <c r="Q4115">
        <f t="shared" si="385"/>
        <v>0</v>
      </c>
      <c r="R4115">
        <f t="shared" si="384"/>
        <v>1</v>
      </c>
      <c r="S4115" s="12">
        <f t="shared" si="386"/>
        <v>42358.573182870372</v>
      </c>
      <c r="T4115" s="12">
        <f t="shared" si="387"/>
        <v>42377.273611111115</v>
      </c>
      <c r="U4115">
        <f t="shared" si="388"/>
        <v>2015</v>
      </c>
      <c r="V4115" s="18">
        <f t="shared" si="389"/>
        <v>18.700428240740738</v>
      </c>
    </row>
  </sheetData>
  <autoFilter ref="A1:Q4115" xr:uid="{00000000-0001-0000-0000-000000000000}"/>
  <conditionalFormatting sqref="F1:F1048576">
    <cfRule type="cellIs" dxfId="4" priority="3" operator="equal">
      <formula>"failed"</formula>
    </cfRule>
    <cfRule type="cellIs" dxfId="3" priority="4" operator="equal">
      <formula>"unsuccessful"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P1:P1048576 R1:V1">
    <cfRule type="colorScale" priority="8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F194E-7E9B-482F-A92B-E88E4DADC440}">
  <dimension ref="A1:F6"/>
  <sheetViews>
    <sheetView workbookViewId="0">
      <selection activeCell="B32" sqref="B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1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EAF4F-F91D-449A-AE28-B832DCAD60A0}">
  <dimension ref="A1:E32"/>
  <sheetViews>
    <sheetView topLeftCell="A4" workbookViewId="0">
      <selection activeCell="AE23" sqref="AE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  <col min="46" max="46" width="15" bestFit="1" customWidth="1"/>
    <col min="47" max="47" width="6.85546875" bestFit="1" customWidth="1"/>
    <col min="48" max="48" width="10.7109375" bestFit="1" customWidth="1"/>
    <col min="49" max="49" width="4.28515625" bestFit="1" customWidth="1"/>
    <col min="50" max="50" width="13.85546875" bestFit="1" customWidth="1"/>
    <col min="51" max="51" width="8" bestFit="1" customWidth="1"/>
    <col min="52" max="52" width="4.42578125" bestFit="1" customWidth="1"/>
    <col min="53" max="53" width="4" bestFit="1" customWidth="1"/>
    <col min="54" max="54" width="11" bestFit="1" customWidth="1"/>
    <col min="55" max="55" width="11.85546875" bestFit="1" customWidth="1"/>
    <col min="56" max="56" width="4.85546875" bestFit="1" customWidth="1"/>
    <col min="57" max="57" width="3.42578125" bestFit="1" customWidth="1"/>
    <col min="58" max="58" width="15" bestFit="1" customWidth="1"/>
    <col min="59" max="59" width="6.85546875" bestFit="1" customWidth="1"/>
    <col min="60" max="60" width="8" bestFit="1" customWidth="1"/>
    <col min="61" max="61" width="4.42578125" bestFit="1" customWidth="1"/>
    <col min="62" max="62" width="11" bestFit="1" customWidth="1"/>
    <col min="63" max="63" width="11.85546875" bestFit="1" customWidth="1"/>
    <col min="64" max="64" width="4.5703125" bestFit="1" customWidth="1"/>
    <col min="65" max="65" width="3.42578125" bestFit="1" customWidth="1"/>
    <col min="66" max="67" width="4.28515625" bestFit="1" customWidth="1"/>
    <col min="68" max="68" width="15" bestFit="1" customWidth="1"/>
    <col min="69" max="69" width="6.85546875" bestFit="1" customWidth="1"/>
    <col min="70" max="70" width="10.7109375" bestFit="1" customWidth="1"/>
    <col min="71" max="71" width="13.85546875" bestFit="1" customWidth="1"/>
    <col min="72" max="72" width="8" bestFit="1" customWidth="1"/>
    <col min="73" max="73" width="4.85546875" bestFit="1" customWidth="1"/>
    <col min="74" max="75" width="4" bestFit="1" customWidth="1"/>
    <col min="76" max="76" width="11" bestFit="1" customWidth="1"/>
    <col min="77" max="77" width="11.85546875" bestFit="1" customWidth="1"/>
    <col min="78" max="78" width="4.28515625" bestFit="1" customWidth="1"/>
    <col min="79" max="79" width="4.85546875" bestFit="1" customWidth="1"/>
    <col min="80" max="80" width="4" bestFit="1" customWidth="1"/>
    <col min="81" max="81" width="3.42578125" bestFit="1" customWidth="1"/>
    <col min="82" max="82" width="4.42578125" bestFit="1" customWidth="1"/>
    <col min="83" max="83" width="4" bestFit="1" customWidth="1"/>
    <col min="84" max="84" width="4.5703125" bestFit="1" customWidth="1"/>
    <col min="85" max="85" width="15" bestFit="1" customWidth="1"/>
    <col min="86" max="86" width="7.85546875" bestFit="1" customWidth="1"/>
    <col min="87" max="87" width="11.85546875" bestFit="1" customWidth="1"/>
    <col min="88" max="88" width="4.140625" bestFit="1" customWidth="1"/>
    <col min="89" max="89" width="4.85546875" bestFit="1" customWidth="1"/>
    <col min="90" max="90" width="3.42578125" bestFit="1" customWidth="1"/>
    <col min="91" max="91" width="4.42578125" bestFit="1" customWidth="1"/>
    <col min="92" max="92" width="4" bestFit="1" customWidth="1"/>
    <col min="93" max="93" width="4.5703125" bestFit="1" customWidth="1"/>
    <col min="94" max="94" width="15" bestFit="1" customWidth="1"/>
    <col min="95" max="95" width="7.85546875" bestFit="1" customWidth="1"/>
    <col min="96" max="96" width="10.7109375" bestFit="1" customWidth="1"/>
    <col min="97" max="97" width="13.85546875" bestFit="1" customWidth="1"/>
    <col min="98" max="98" width="8" bestFit="1" customWidth="1"/>
    <col min="99" max="99" width="3.42578125" bestFit="1" customWidth="1"/>
    <col min="100" max="100" width="4.42578125" bestFit="1" customWidth="1"/>
    <col min="101" max="101" width="4.28515625" bestFit="1" customWidth="1"/>
    <col min="102" max="102" width="4" bestFit="1" customWidth="1"/>
    <col min="103" max="103" width="11" bestFit="1" customWidth="1"/>
    <col min="104" max="104" width="11.85546875" bestFit="1" customWidth="1"/>
    <col min="105" max="105" width="4.140625" bestFit="1" customWidth="1"/>
    <col min="106" max="106" width="4.85546875" bestFit="1" customWidth="1"/>
    <col min="107" max="107" width="3.42578125" bestFit="1" customWidth="1"/>
    <col min="108" max="108" width="4" bestFit="1" customWidth="1"/>
    <col min="109" max="109" width="4.5703125" bestFit="1" customWidth="1"/>
    <col min="110" max="110" width="15" bestFit="1" customWidth="1"/>
    <col min="111" max="111" width="7.85546875" bestFit="1" customWidth="1"/>
    <col min="112" max="112" width="8" bestFit="1" customWidth="1"/>
    <col min="113" max="114" width="4.5703125" bestFit="1" customWidth="1"/>
    <col min="115" max="115" width="11" bestFit="1" customWidth="1"/>
    <col min="116" max="116" width="11.85546875" bestFit="1" customWidth="1"/>
    <col min="117" max="117" width="4.28515625" bestFit="1" customWidth="1"/>
    <col min="118" max="118" width="4.85546875" bestFit="1" customWidth="1"/>
    <col min="119" max="119" width="4" bestFit="1" customWidth="1"/>
    <col min="120" max="120" width="4.28515625" bestFit="1" customWidth="1"/>
    <col min="121" max="121" width="4.5703125" bestFit="1" customWidth="1"/>
    <col min="122" max="122" width="15" bestFit="1" customWidth="1"/>
    <col min="123" max="123" width="7.85546875" bestFit="1" customWidth="1"/>
    <col min="124" max="124" width="8" bestFit="1" customWidth="1"/>
    <col min="125" max="125" width="4.28515625" bestFit="1" customWidth="1"/>
    <col min="126" max="126" width="4.5703125" bestFit="1" customWidth="1"/>
    <col min="127" max="127" width="4.140625" bestFit="1" customWidth="1"/>
    <col min="128" max="128" width="4.85546875" bestFit="1" customWidth="1"/>
    <col min="129" max="129" width="4" bestFit="1" customWidth="1"/>
    <col min="130" max="130" width="3.42578125" bestFit="1" customWidth="1"/>
    <col min="131" max="131" width="4.42578125" bestFit="1" customWidth="1"/>
    <col min="132" max="132" width="4.28515625" bestFit="1" customWidth="1"/>
    <col min="133" max="133" width="4" bestFit="1" customWidth="1"/>
    <col min="134" max="134" width="4.5703125" bestFit="1" customWidth="1"/>
    <col min="135" max="135" width="11" bestFit="1" customWidth="1"/>
    <col min="136" max="136" width="11.85546875" bestFit="1" customWidth="1"/>
    <col min="137" max="137" width="4.28515625" bestFit="1" customWidth="1"/>
    <col min="138" max="138" width="4.5703125" bestFit="1" customWidth="1"/>
    <col min="139" max="139" width="4.140625" bestFit="1" customWidth="1"/>
    <col min="140" max="140" width="4.85546875" bestFit="1" customWidth="1"/>
    <col min="141" max="141" width="4" bestFit="1" customWidth="1"/>
    <col min="142" max="142" width="3.42578125" bestFit="1" customWidth="1"/>
    <col min="143" max="143" width="4.42578125" bestFit="1" customWidth="1"/>
    <col min="144" max="144" width="4.28515625" bestFit="1" customWidth="1"/>
    <col min="145" max="145" width="4" bestFit="1" customWidth="1"/>
    <col min="146" max="146" width="4.5703125" bestFit="1" customWidth="1"/>
    <col min="147" max="147" width="4.28515625" bestFit="1" customWidth="1"/>
    <col min="148" max="148" width="15" bestFit="1" customWidth="1"/>
    <col min="149" max="149" width="7.85546875" bestFit="1" customWidth="1"/>
    <col min="150" max="150" width="10.7109375" bestFit="1" customWidth="1"/>
    <col min="151" max="151" width="4" bestFit="1" customWidth="1"/>
    <col min="152" max="152" width="4.42578125" bestFit="1" customWidth="1"/>
    <col min="153" max="153" width="13.85546875" bestFit="1" customWidth="1"/>
    <col min="154" max="154" width="8" bestFit="1" customWidth="1"/>
    <col min="155" max="155" width="4.28515625" bestFit="1" customWidth="1"/>
    <col min="156" max="156" width="4.5703125" bestFit="1" customWidth="1"/>
    <col min="157" max="157" width="4.140625" bestFit="1" customWidth="1"/>
    <col min="158" max="158" width="4.85546875" bestFit="1" customWidth="1"/>
    <col min="159" max="159" width="4" bestFit="1" customWidth="1"/>
    <col min="160" max="160" width="3.42578125" bestFit="1" customWidth="1"/>
    <col min="161" max="161" width="4.42578125" bestFit="1" customWidth="1"/>
    <col min="162" max="162" width="4.28515625" bestFit="1" customWidth="1"/>
    <col min="163" max="163" width="4" bestFit="1" customWidth="1"/>
    <col min="164" max="164" width="4.5703125" bestFit="1" customWidth="1"/>
    <col min="165" max="165" width="11" bestFit="1" customWidth="1"/>
    <col min="166" max="166" width="11.85546875" bestFit="1" customWidth="1"/>
    <col min="167" max="167" width="4.28515625" bestFit="1" customWidth="1"/>
    <col min="168" max="168" width="4.140625" bestFit="1" customWidth="1"/>
    <col min="169" max="169" width="4.85546875" bestFit="1" customWidth="1"/>
    <col min="170" max="170" width="4" bestFit="1" customWidth="1"/>
    <col min="171" max="171" width="3.42578125" bestFit="1" customWidth="1"/>
    <col min="172" max="172" width="4.42578125" bestFit="1" customWidth="1"/>
    <col min="173" max="173" width="4.28515625" bestFit="1" customWidth="1"/>
    <col min="174" max="174" width="4" bestFit="1" customWidth="1"/>
    <col min="175" max="175" width="4.5703125" bestFit="1" customWidth="1"/>
    <col min="176" max="176" width="4.28515625" bestFit="1" customWidth="1"/>
    <col min="177" max="177" width="15" bestFit="1" customWidth="1"/>
    <col min="178" max="178" width="7.85546875" bestFit="1" customWidth="1"/>
    <col min="179" max="179" width="10.7109375" bestFit="1" customWidth="1"/>
    <col min="180" max="180" width="13.85546875" bestFit="1" customWidth="1"/>
    <col min="181" max="181" width="8" bestFit="1" customWidth="1"/>
    <col min="182" max="183" width="4" bestFit="1" customWidth="1"/>
    <col min="184" max="184" width="11" bestFit="1" customWidth="1"/>
    <col min="185" max="185" width="11.85546875" bestFit="1" customWidth="1"/>
    <col min="186" max="186" width="4.28515625" bestFit="1" customWidth="1"/>
    <col min="187" max="187" width="4.5703125" bestFit="1" customWidth="1"/>
    <col min="188" max="188" width="4.85546875" bestFit="1" customWidth="1"/>
    <col min="189" max="189" width="4" bestFit="1" customWidth="1"/>
    <col min="190" max="190" width="3.42578125" bestFit="1" customWidth="1"/>
    <col min="191" max="191" width="4.42578125" bestFit="1" customWidth="1"/>
    <col min="192" max="192" width="4.28515625" bestFit="1" customWidth="1"/>
    <col min="193" max="193" width="4" bestFit="1" customWidth="1"/>
    <col min="194" max="194" width="4.5703125" bestFit="1" customWidth="1"/>
    <col min="195" max="195" width="4.28515625" bestFit="1" customWidth="1"/>
    <col min="196" max="196" width="15" bestFit="1" customWidth="1"/>
    <col min="197" max="197" width="7.85546875" bestFit="1" customWidth="1"/>
    <col min="198" max="198" width="8" bestFit="1" customWidth="1"/>
    <col min="199" max="199" width="4" bestFit="1" customWidth="1"/>
    <col min="200" max="200" width="3.42578125" bestFit="1" customWidth="1"/>
    <col min="201" max="201" width="4.42578125" bestFit="1" customWidth="1"/>
    <col min="202" max="202" width="4" bestFit="1" customWidth="1"/>
    <col min="203" max="203" width="4.5703125" bestFit="1" customWidth="1"/>
    <col min="204" max="204" width="11" bestFit="1" customWidth="1"/>
    <col min="205" max="205" width="6.140625" bestFit="1" customWidth="1"/>
    <col min="206" max="206" width="9.140625" bestFit="1" customWidth="1"/>
    <col min="207" max="207" width="11.85546875" bestFit="1" customWidth="1"/>
    <col min="208" max="208" width="4.28515625" bestFit="1" customWidth="1"/>
    <col min="209" max="209" width="4.140625" bestFit="1" customWidth="1"/>
    <col min="210" max="210" width="4.85546875" bestFit="1" customWidth="1"/>
    <col min="211" max="211" width="3.42578125" bestFit="1" customWidth="1"/>
    <col min="212" max="212" width="4.42578125" bestFit="1" customWidth="1"/>
    <col min="213" max="213" width="4.5703125" bestFit="1" customWidth="1"/>
    <col min="214" max="214" width="4.28515625" bestFit="1" customWidth="1"/>
    <col min="215" max="215" width="15" bestFit="1" customWidth="1"/>
    <col min="216" max="216" width="7.85546875" bestFit="1" customWidth="1"/>
    <col min="217" max="217" width="8" bestFit="1" customWidth="1"/>
    <col min="218" max="218" width="4.85546875" bestFit="1" customWidth="1"/>
    <col min="219" max="219" width="4.42578125" bestFit="1" customWidth="1"/>
    <col min="220" max="220" width="4.28515625" bestFit="1" customWidth="1"/>
    <col min="221" max="221" width="4" bestFit="1" customWidth="1"/>
    <col min="222" max="222" width="11" bestFit="1" customWidth="1"/>
    <col min="223" max="223" width="11.85546875" bestFit="1" customWidth="1"/>
    <col min="224" max="224" width="4.5703125" bestFit="1" customWidth="1"/>
    <col min="225" max="225" width="4.140625" bestFit="1" customWidth="1"/>
    <col min="226" max="226" width="3.42578125" bestFit="1" customWidth="1"/>
    <col min="227" max="227" width="4.42578125" bestFit="1" customWidth="1"/>
    <col min="228" max="228" width="4.28515625" bestFit="1" customWidth="1"/>
    <col min="229" max="229" width="4" bestFit="1" customWidth="1"/>
    <col min="230" max="230" width="4.5703125" bestFit="1" customWidth="1"/>
    <col min="231" max="231" width="15" bestFit="1" customWidth="1"/>
    <col min="232" max="232" width="7.85546875" bestFit="1" customWidth="1"/>
    <col min="233" max="233" width="8" bestFit="1" customWidth="1"/>
    <col min="234" max="234" width="3.42578125" bestFit="1" customWidth="1"/>
    <col min="235" max="235" width="4" bestFit="1" customWidth="1"/>
    <col min="236" max="236" width="4.28515625" bestFit="1" customWidth="1"/>
    <col min="237" max="237" width="11" bestFit="1" customWidth="1"/>
    <col min="238" max="238" width="6.140625" bestFit="1" customWidth="1"/>
    <col min="239" max="239" width="9.140625" bestFit="1" customWidth="1"/>
    <col min="240" max="240" width="11.85546875" bestFit="1" customWidth="1"/>
    <col min="241" max="241" width="4.5703125" bestFit="1" customWidth="1"/>
    <col min="242" max="242" width="4.140625" bestFit="1" customWidth="1"/>
    <col min="243" max="243" width="4.85546875" bestFit="1" customWidth="1"/>
    <col min="244" max="244" width="4" bestFit="1" customWidth="1"/>
    <col min="245" max="245" width="3.42578125" bestFit="1" customWidth="1"/>
    <col min="246" max="246" width="4.42578125" bestFit="1" customWidth="1"/>
    <col min="247" max="247" width="4.28515625" bestFit="1" customWidth="1"/>
    <col min="248" max="248" width="4" bestFit="1" customWidth="1"/>
    <col min="249" max="249" width="4.5703125" bestFit="1" customWidth="1"/>
    <col min="250" max="250" width="15" bestFit="1" customWidth="1"/>
    <col min="251" max="251" width="7.85546875" bestFit="1" customWidth="1"/>
    <col min="252" max="252" width="10.7109375" bestFit="1" customWidth="1"/>
    <col min="253" max="253" width="4" bestFit="1" customWidth="1"/>
    <col min="254" max="254" width="3.42578125" bestFit="1" customWidth="1"/>
    <col min="255" max="255" width="4.42578125" bestFit="1" customWidth="1"/>
    <col min="256" max="256" width="13.85546875" bestFit="1" customWidth="1"/>
    <col min="257" max="257" width="8" bestFit="1" customWidth="1"/>
    <col min="258" max="258" width="4.28515625" bestFit="1" customWidth="1"/>
    <col min="259" max="259" width="4.5703125" bestFit="1" customWidth="1"/>
    <col min="260" max="260" width="4.140625" bestFit="1" customWidth="1"/>
    <col min="261" max="261" width="4.85546875" bestFit="1" customWidth="1"/>
    <col min="262" max="262" width="4" bestFit="1" customWidth="1"/>
    <col min="263" max="263" width="3.42578125" bestFit="1" customWidth="1"/>
    <col min="264" max="264" width="4.42578125" bestFit="1" customWidth="1"/>
    <col min="265" max="265" width="4.28515625" bestFit="1" customWidth="1"/>
    <col min="266" max="266" width="4" bestFit="1" customWidth="1"/>
    <col min="267" max="267" width="4.5703125" bestFit="1" customWidth="1"/>
    <col min="268" max="268" width="4.28515625" bestFit="1" customWidth="1"/>
    <col min="269" max="269" width="11" bestFit="1" customWidth="1"/>
    <col min="270" max="270" width="11.85546875" bestFit="1" customWidth="1"/>
    <col min="271" max="271" width="4.5703125" bestFit="1" customWidth="1"/>
    <col min="272" max="272" width="4.140625" bestFit="1" customWidth="1"/>
    <col min="273" max="273" width="4.85546875" bestFit="1" customWidth="1"/>
    <col min="274" max="274" width="4" bestFit="1" customWidth="1"/>
    <col min="275" max="275" width="3.42578125" bestFit="1" customWidth="1"/>
    <col min="276" max="276" width="4.42578125" bestFit="1" customWidth="1"/>
    <col min="277" max="277" width="4.28515625" bestFit="1" customWidth="1"/>
    <col min="278" max="278" width="4" bestFit="1" customWidth="1"/>
    <col min="279" max="279" width="4.5703125" bestFit="1" customWidth="1"/>
    <col min="280" max="280" width="4.28515625" bestFit="1" customWidth="1"/>
    <col min="281" max="281" width="15" bestFit="1" customWidth="1"/>
    <col min="282" max="282" width="7.85546875" bestFit="1" customWidth="1"/>
    <col min="283" max="283" width="10.7109375" bestFit="1" customWidth="1"/>
    <col min="284" max="284" width="4.140625" bestFit="1" customWidth="1"/>
    <col min="285" max="285" width="4.28515625" bestFit="1" customWidth="1"/>
    <col min="286" max="286" width="4" bestFit="1" customWidth="1"/>
    <col min="287" max="287" width="13.85546875" bestFit="1" customWidth="1"/>
    <col min="288" max="288" width="8" bestFit="1" customWidth="1"/>
    <col min="289" max="289" width="4.5703125" bestFit="1" customWidth="1"/>
    <col min="290" max="290" width="4.140625" bestFit="1" customWidth="1"/>
    <col min="291" max="291" width="4.85546875" bestFit="1" customWidth="1"/>
    <col min="292" max="292" width="4" bestFit="1" customWidth="1"/>
    <col min="293" max="293" width="3.42578125" bestFit="1" customWidth="1"/>
    <col min="294" max="294" width="4.42578125" bestFit="1" customWidth="1"/>
    <col min="295" max="295" width="4.28515625" bestFit="1" customWidth="1"/>
    <col min="296" max="296" width="4.5703125" bestFit="1" customWidth="1"/>
    <col min="297" max="297" width="4.28515625" bestFit="1" customWidth="1"/>
    <col min="298" max="298" width="11" bestFit="1" customWidth="1"/>
    <col min="299" max="299" width="6.140625" bestFit="1" customWidth="1"/>
    <col min="301" max="301" width="11.85546875" bestFit="1" customWidth="1"/>
    <col min="302" max="302" width="4.28515625" bestFit="1" customWidth="1"/>
    <col min="303" max="303" width="4.5703125" bestFit="1" customWidth="1"/>
    <col min="304" max="304" width="4.140625" bestFit="1" customWidth="1"/>
    <col min="305" max="305" width="4.85546875" bestFit="1" customWidth="1"/>
    <col min="306" max="306" width="4" bestFit="1" customWidth="1"/>
    <col min="307" max="307" width="3.42578125" bestFit="1" customWidth="1"/>
    <col min="308" max="308" width="4.42578125" bestFit="1" customWidth="1"/>
    <col min="309" max="309" width="4.28515625" bestFit="1" customWidth="1"/>
    <col min="310" max="310" width="4" bestFit="1" customWidth="1"/>
    <col min="311" max="311" width="4.5703125" bestFit="1" customWidth="1"/>
    <col min="312" max="312" width="4.28515625" bestFit="1" customWidth="1"/>
    <col min="313" max="313" width="15" bestFit="1" customWidth="1"/>
    <col min="314" max="314" width="7.85546875" bestFit="1" customWidth="1"/>
    <col min="315" max="315" width="10.7109375" bestFit="1" customWidth="1"/>
    <col min="316" max="316" width="13.85546875" bestFit="1" customWidth="1"/>
    <col min="317" max="317" width="8" bestFit="1" customWidth="1"/>
    <col min="318" max="318" width="4" bestFit="1" customWidth="1"/>
    <col min="319" max="319" width="4.42578125" bestFit="1" customWidth="1"/>
    <col min="320" max="321" width="4.28515625" bestFit="1" customWidth="1"/>
    <col min="322" max="322" width="11" bestFit="1" customWidth="1"/>
    <col min="323" max="323" width="6.140625" bestFit="1" customWidth="1"/>
    <col min="325" max="325" width="11.85546875" bestFit="1" customWidth="1"/>
    <col min="326" max="326" width="4.28515625" bestFit="1" customWidth="1"/>
    <col min="327" max="327" width="4.5703125" bestFit="1" customWidth="1"/>
    <col min="328" max="328" width="4.140625" bestFit="1" customWidth="1"/>
    <col min="329" max="329" width="4.85546875" bestFit="1" customWidth="1"/>
    <col min="330" max="330" width="4" bestFit="1" customWidth="1"/>
    <col min="331" max="331" width="3.42578125" bestFit="1" customWidth="1"/>
    <col min="332" max="332" width="4.42578125" bestFit="1" customWidth="1"/>
    <col min="333" max="333" width="4.28515625" bestFit="1" customWidth="1"/>
    <col min="334" max="334" width="4" bestFit="1" customWidth="1"/>
    <col min="335" max="335" width="4.5703125" bestFit="1" customWidth="1"/>
    <col min="336" max="336" width="4.28515625" bestFit="1" customWidth="1"/>
    <col min="337" max="337" width="15" bestFit="1" customWidth="1"/>
    <col min="338" max="338" width="7.85546875" bestFit="1" customWidth="1"/>
    <col min="339" max="339" width="8" bestFit="1" customWidth="1"/>
    <col min="340" max="340" width="4.5703125" bestFit="1" customWidth="1"/>
    <col min="341" max="341" width="4.140625" bestFit="1" customWidth="1"/>
    <col min="342" max="342" width="4" bestFit="1" customWidth="1"/>
    <col min="343" max="343" width="3.42578125" bestFit="1" customWidth="1"/>
    <col min="344" max="344" width="4.42578125" bestFit="1" customWidth="1"/>
    <col min="345" max="345" width="4.28515625" bestFit="1" customWidth="1"/>
    <col min="346" max="346" width="4" bestFit="1" customWidth="1"/>
    <col min="347" max="347" width="4.5703125" bestFit="1" customWidth="1"/>
    <col min="348" max="348" width="11" bestFit="1" customWidth="1"/>
    <col min="349" max="349" width="11.85546875" bestFit="1" customWidth="1"/>
    <col min="350" max="350" width="4.5703125" bestFit="1" customWidth="1"/>
    <col min="351" max="351" width="4.140625" bestFit="1" customWidth="1"/>
    <col min="352" max="352" width="4.85546875" bestFit="1" customWidth="1"/>
    <col min="353" max="353" width="4" bestFit="1" customWidth="1"/>
    <col min="354" max="354" width="3.42578125" bestFit="1" customWidth="1"/>
    <col min="355" max="355" width="4.42578125" bestFit="1" customWidth="1"/>
    <col min="356" max="356" width="4.28515625" bestFit="1" customWidth="1"/>
    <col min="357" max="357" width="4" bestFit="1" customWidth="1"/>
    <col min="358" max="358" width="4.28515625" bestFit="1" customWidth="1"/>
    <col min="359" max="359" width="15" bestFit="1" customWidth="1"/>
    <col min="360" max="360" width="7.85546875" bestFit="1" customWidth="1"/>
    <col min="361" max="361" width="10.7109375" bestFit="1" customWidth="1"/>
    <col min="362" max="362" width="4.42578125" bestFit="1" customWidth="1"/>
    <col min="363" max="363" width="13.85546875" bestFit="1" customWidth="1"/>
    <col min="364" max="364" width="8" bestFit="1" customWidth="1"/>
    <col min="365" max="365" width="4.85546875" bestFit="1" customWidth="1"/>
    <col min="366" max="366" width="4" bestFit="1" customWidth="1"/>
    <col min="367" max="367" width="4.42578125" bestFit="1" customWidth="1"/>
    <col min="368" max="368" width="4" bestFit="1" customWidth="1"/>
    <col min="369" max="369" width="4.5703125" bestFit="1" customWidth="1"/>
    <col min="370" max="370" width="4.28515625" bestFit="1" customWidth="1"/>
    <col min="371" max="371" width="11" bestFit="1" customWidth="1"/>
    <col min="372" max="372" width="6.140625" bestFit="1" customWidth="1"/>
    <col min="374" max="374" width="11.85546875" bestFit="1" customWidth="1"/>
    <col min="375" max="375" width="4.28515625" bestFit="1" customWidth="1"/>
    <col min="376" max="376" width="4.5703125" bestFit="1" customWidth="1"/>
    <col min="377" max="377" width="4.140625" bestFit="1" customWidth="1"/>
    <col min="378" max="378" width="4.85546875" bestFit="1" customWidth="1"/>
    <col min="379" max="379" width="4" bestFit="1" customWidth="1"/>
    <col min="380" max="380" width="4.42578125" bestFit="1" customWidth="1"/>
    <col min="381" max="381" width="4.28515625" bestFit="1" customWidth="1"/>
    <col min="382" max="382" width="4" bestFit="1" customWidth="1"/>
    <col min="383" max="383" width="4.5703125" bestFit="1" customWidth="1"/>
    <col min="384" max="384" width="4.28515625" bestFit="1" customWidth="1"/>
    <col min="385" max="385" width="15" bestFit="1" customWidth="1"/>
    <col min="386" max="386" width="7.85546875" bestFit="1" customWidth="1"/>
    <col min="387" max="387" width="10.7109375" bestFit="1" customWidth="1"/>
    <col min="388" max="388" width="4.5703125" bestFit="1" customWidth="1"/>
    <col min="389" max="389" width="4.140625" bestFit="1" customWidth="1"/>
    <col min="390" max="390" width="3.42578125" bestFit="1" customWidth="1"/>
    <col min="391" max="391" width="4.42578125" bestFit="1" customWidth="1"/>
    <col min="392" max="392" width="13.85546875" bestFit="1" customWidth="1"/>
    <col min="393" max="393" width="8" bestFit="1" customWidth="1"/>
    <col min="394" max="394" width="4.28515625" bestFit="1" customWidth="1"/>
    <col min="395" max="395" width="4.5703125" bestFit="1" customWidth="1"/>
    <col min="396" max="396" width="4.140625" bestFit="1" customWidth="1"/>
    <col min="397" max="397" width="4.85546875" bestFit="1" customWidth="1"/>
    <col min="398" max="398" width="4" bestFit="1" customWidth="1"/>
    <col min="399" max="399" width="3.42578125" bestFit="1" customWidth="1"/>
    <col min="400" max="400" width="4.42578125" bestFit="1" customWidth="1"/>
    <col min="401" max="401" width="4" bestFit="1" customWidth="1"/>
    <col min="402" max="402" width="4.5703125" bestFit="1" customWidth="1"/>
    <col min="403" max="403" width="11" bestFit="1" customWidth="1"/>
    <col min="404" max="404" width="11.85546875" bestFit="1" customWidth="1"/>
    <col min="405" max="405" width="4.28515625" bestFit="1" customWidth="1"/>
    <col min="406" max="406" width="4.5703125" bestFit="1" customWidth="1"/>
    <col min="407" max="407" width="4.140625" bestFit="1" customWidth="1"/>
    <col min="408" max="408" width="4.85546875" bestFit="1" customWidth="1"/>
    <col min="409" max="409" width="4" bestFit="1" customWidth="1"/>
    <col min="410" max="410" width="3.42578125" bestFit="1" customWidth="1"/>
    <col min="411" max="411" width="4.42578125" bestFit="1" customWidth="1"/>
    <col min="412" max="412" width="4.28515625" bestFit="1" customWidth="1"/>
    <col min="413" max="413" width="4" bestFit="1" customWidth="1"/>
    <col min="414" max="414" width="4.5703125" bestFit="1" customWidth="1"/>
    <col min="415" max="415" width="4.28515625" bestFit="1" customWidth="1"/>
    <col min="416" max="416" width="15" bestFit="1" customWidth="1"/>
    <col min="417" max="417" width="7.85546875" bestFit="1" customWidth="1"/>
    <col min="418" max="418" width="8" bestFit="1" customWidth="1"/>
    <col min="419" max="419" width="11" bestFit="1" customWidth="1"/>
    <col min="420" max="420" width="6.140625" bestFit="1" customWidth="1"/>
    <col min="422" max="422" width="11.85546875" bestFit="1" customWidth="1"/>
    <col min="423" max="423" width="4.28515625" bestFit="1" customWidth="1"/>
    <col min="424" max="424" width="4.5703125" bestFit="1" customWidth="1"/>
    <col min="425" max="425" width="4.140625" bestFit="1" customWidth="1"/>
    <col min="426" max="426" width="4.85546875" bestFit="1" customWidth="1"/>
    <col min="427" max="427" width="4" bestFit="1" customWidth="1"/>
    <col min="428" max="428" width="3.42578125" bestFit="1" customWidth="1"/>
    <col min="429" max="429" width="4.42578125" bestFit="1" customWidth="1"/>
    <col min="430" max="430" width="4.28515625" bestFit="1" customWidth="1"/>
    <col min="431" max="431" width="15" bestFit="1" customWidth="1"/>
    <col min="432" max="432" width="7.85546875" bestFit="1" customWidth="1"/>
    <col min="433" max="433" width="10.7109375" bestFit="1" customWidth="1"/>
    <col min="434" max="434" width="3.42578125" bestFit="1" customWidth="1"/>
    <col min="435" max="435" width="13.85546875" bestFit="1" customWidth="1"/>
    <col min="436" max="436" width="8" bestFit="1" customWidth="1"/>
    <col min="437" max="437" width="4.5703125" bestFit="1" customWidth="1"/>
    <col min="438" max="438" width="4.85546875" bestFit="1" customWidth="1"/>
    <col min="439" max="440" width="4" bestFit="1" customWidth="1"/>
    <col min="441" max="441" width="11" bestFit="1" customWidth="1"/>
    <col min="442" max="442" width="11.85546875" bestFit="1" customWidth="1"/>
    <col min="443" max="443" width="4.28515625" bestFit="1" customWidth="1"/>
    <col min="444" max="444" width="4.5703125" bestFit="1" customWidth="1"/>
    <col min="445" max="445" width="4.140625" bestFit="1" customWidth="1"/>
    <col min="446" max="446" width="4.85546875" bestFit="1" customWidth="1"/>
    <col min="447" max="447" width="4" bestFit="1" customWidth="1"/>
    <col min="448" max="448" width="3.42578125" bestFit="1" customWidth="1"/>
    <col min="449" max="449" width="4.42578125" bestFit="1" customWidth="1"/>
    <col min="450" max="450" width="4.28515625" bestFit="1" customWidth="1"/>
    <col min="451" max="451" width="4" bestFit="1" customWidth="1"/>
    <col min="452" max="452" width="4.5703125" bestFit="1" customWidth="1"/>
    <col min="453" max="453" width="4.28515625" bestFit="1" customWidth="1"/>
    <col min="454" max="454" width="15" bestFit="1" customWidth="1"/>
    <col min="455" max="455" width="7.85546875" bestFit="1" customWidth="1"/>
    <col min="456" max="456" width="10.7109375" bestFit="1" customWidth="1"/>
    <col min="457" max="457" width="4.85546875" bestFit="1" customWidth="1"/>
    <col min="458" max="458" width="3.42578125" bestFit="1" customWidth="1"/>
    <col min="459" max="459" width="4.5703125" bestFit="1" customWidth="1"/>
    <col min="460" max="460" width="4.28515625" bestFit="1" customWidth="1"/>
    <col min="461" max="461" width="13.85546875" bestFit="1" customWidth="1"/>
    <col min="462" max="462" width="8" bestFit="1" customWidth="1"/>
    <col min="463" max="463" width="4.28515625" bestFit="1" customWidth="1"/>
    <col min="464" max="464" width="4.5703125" bestFit="1" customWidth="1"/>
    <col min="465" max="465" width="4.85546875" bestFit="1" customWidth="1"/>
    <col min="466" max="466" width="4" bestFit="1" customWidth="1"/>
    <col min="467" max="467" width="3.42578125" bestFit="1" customWidth="1"/>
    <col min="468" max="468" width="4.28515625" bestFit="1" customWidth="1"/>
    <col min="469" max="469" width="4" bestFit="1" customWidth="1"/>
    <col min="470" max="470" width="4.5703125" bestFit="1" customWidth="1"/>
    <col min="471" max="471" width="4.28515625" bestFit="1" customWidth="1"/>
    <col min="472" max="472" width="11" bestFit="1" customWidth="1"/>
    <col min="473" max="473" width="6.140625" bestFit="1" customWidth="1"/>
    <col min="475" max="475" width="11.85546875" bestFit="1" customWidth="1"/>
    <col min="476" max="476" width="4.28515625" bestFit="1" customWidth="1"/>
    <col min="477" max="477" width="4.5703125" bestFit="1" customWidth="1"/>
    <col min="478" max="478" width="4.140625" bestFit="1" customWidth="1"/>
    <col min="479" max="479" width="4.85546875" bestFit="1" customWidth="1"/>
    <col min="480" max="480" width="4" bestFit="1" customWidth="1"/>
    <col min="481" max="481" width="3.42578125" bestFit="1" customWidth="1"/>
    <col min="482" max="482" width="4.42578125" bestFit="1" customWidth="1"/>
    <col min="483" max="483" width="4.28515625" bestFit="1" customWidth="1"/>
    <col min="484" max="484" width="4" bestFit="1" customWidth="1"/>
    <col min="485" max="485" width="4.5703125" bestFit="1" customWidth="1"/>
    <col min="486" max="486" width="4.28515625" bestFit="1" customWidth="1"/>
    <col min="487" max="487" width="15" bestFit="1" customWidth="1"/>
    <col min="488" max="488" width="7.85546875" bestFit="1" customWidth="1"/>
    <col min="489" max="489" width="10.7109375" bestFit="1" customWidth="1"/>
    <col min="490" max="490" width="4.28515625" bestFit="1" customWidth="1"/>
    <col min="491" max="491" width="4.140625" bestFit="1" customWidth="1"/>
    <col min="492" max="492" width="4" bestFit="1" customWidth="1"/>
    <col min="493" max="493" width="3.42578125" bestFit="1" customWidth="1"/>
    <col min="494" max="494" width="4.5703125" bestFit="1" customWidth="1"/>
    <col min="495" max="495" width="4.28515625" bestFit="1" customWidth="1"/>
    <col min="496" max="496" width="13.85546875" bestFit="1" customWidth="1"/>
    <col min="497" max="497" width="8" bestFit="1" customWidth="1"/>
    <col min="498" max="498" width="4.28515625" bestFit="1" customWidth="1"/>
    <col min="499" max="499" width="4.5703125" bestFit="1" customWidth="1"/>
    <col min="500" max="500" width="4.140625" bestFit="1" customWidth="1"/>
    <col min="501" max="501" width="4.85546875" bestFit="1" customWidth="1"/>
    <col min="502" max="502" width="4" bestFit="1" customWidth="1"/>
    <col min="503" max="503" width="3.42578125" bestFit="1" customWidth="1"/>
    <col min="504" max="504" width="4.42578125" bestFit="1" customWidth="1"/>
    <col min="505" max="506" width="4.28515625" bestFit="1" customWidth="1"/>
    <col min="507" max="507" width="11" bestFit="1" customWidth="1"/>
    <col min="508" max="508" width="11.85546875" bestFit="1" customWidth="1"/>
    <col min="509" max="509" width="4.28515625" bestFit="1" customWidth="1"/>
    <col min="510" max="510" width="4.5703125" bestFit="1" customWidth="1"/>
    <col min="511" max="511" width="4.140625" bestFit="1" customWidth="1"/>
    <col min="512" max="512" width="4.85546875" bestFit="1" customWidth="1"/>
    <col min="513" max="513" width="4" bestFit="1" customWidth="1"/>
    <col min="514" max="514" width="3.42578125" bestFit="1" customWidth="1"/>
    <col min="515" max="515" width="4.42578125" bestFit="1" customWidth="1"/>
    <col min="516" max="516" width="4.28515625" bestFit="1" customWidth="1"/>
    <col min="517" max="517" width="4" bestFit="1" customWidth="1"/>
    <col min="518" max="518" width="4.5703125" bestFit="1" customWidth="1"/>
    <col min="519" max="519" width="4.28515625" bestFit="1" customWidth="1"/>
    <col min="520" max="520" width="15" bestFit="1" customWidth="1"/>
    <col min="521" max="521" width="7.85546875" bestFit="1" customWidth="1"/>
    <col min="522" max="522" width="10.7109375" bestFit="1" customWidth="1"/>
    <col min="523" max="523" width="4.28515625" bestFit="1" customWidth="1"/>
    <col min="524" max="524" width="4.5703125" bestFit="1" customWidth="1"/>
    <col min="525" max="525" width="4.140625" bestFit="1" customWidth="1"/>
    <col min="526" max="526" width="4.85546875" bestFit="1" customWidth="1"/>
    <col min="527" max="527" width="4" bestFit="1" customWidth="1"/>
    <col min="528" max="528" width="3.42578125" bestFit="1" customWidth="1"/>
    <col min="529" max="529" width="4.42578125" bestFit="1" customWidth="1"/>
    <col min="530" max="530" width="4.28515625" bestFit="1" customWidth="1"/>
    <col min="531" max="531" width="4" bestFit="1" customWidth="1"/>
    <col min="532" max="532" width="4.5703125" bestFit="1" customWidth="1"/>
    <col min="533" max="533" width="4.28515625" bestFit="1" customWidth="1"/>
    <col min="534" max="534" width="13.85546875" bestFit="1" customWidth="1"/>
    <col min="535" max="535" width="8" bestFit="1" customWidth="1"/>
    <col min="536" max="536" width="4.28515625" bestFit="1" customWidth="1"/>
    <col min="537" max="537" width="4.5703125" bestFit="1" customWidth="1"/>
    <col min="538" max="538" width="4.140625" bestFit="1" customWidth="1"/>
    <col min="539" max="539" width="4.85546875" bestFit="1" customWidth="1"/>
    <col min="540" max="540" width="4" bestFit="1" customWidth="1"/>
    <col min="541" max="541" width="3.42578125" bestFit="1" customWidth="1"/>
    <col min="542" max="542" width="4.42578125" bestFit="1" customWidth="1"/>
    <col min="543" max="543" width="4.28515625" bestFit="1" customWidth="1"/>
    <col min="544" max="544" width="4" bestFit="1" customWidth="1"/>
    <col min="545" max="545" width="4.5703125" bestFit="1" customWidth="1"/>
    <col min="546" max="546" width="4.28515625" bestFit="1" customWidth="1"/>
    <col min="547" max="547" width="11" bestFit="1" customWidth="1"/>
    <col min="548" max="548" width="6.140625" bestFit="1" customWidth="1"/>
    <col min="549" max="549" width="4.5703125" bestFit="1" customWidth="1"/>
    <col min="551" max="551" width="11.85546875" bestFit="1" customWidth="1"/>
    <col min="552" max="552" width="4.28515625" bestFit="1" customWidth="1"/>
    <col min="553" max="553" width="4.5703125" bestFit="1" customWidth="1"/>
    <col min="554" max="554" width="4.140625" bestFit="1" customWidth="1"/>
    <col min="555" max="555" width="4.85546875" bestFit="1" customWidth="1"/>
    <col min="556" max="556" width="4" bestFit="1" customWidth="1"/>
    <col min="557" max="557" width="3.42578125" bestFit="1" customWidth="1"/>
    <col min="558" max="558" width="4.42578125" bestFit="1" customWidth="1"/>
    <col min="559" max="559" width="4.28515625" bestFit="1" customWidth="1"/>
    <col min="560" max="560" width="4" bestFit="1" customWidth="1"/>
    <col min="561" max="561" width="4.5703125" bestFit="1" customWidth="1"/>
    <col min="562" max="562" width="4.28515625" bestFit="1" customWidth="1"/>
    <col min="563" max="563" width="15" bestFit="1" customWidth="1"/>
    <col min="564" max="564" width="7.85546875" bestFit="1" customWidth="1"/>
    <col min="565" max="565" width="10.7109375" bestFit="1" customWidth="1"/>
    <col min="566" max="566" width="4" bestFit="1" customWidth="1"/>
    <col min="567" max="567" width="3.42578125" bestFit="1" customWidth="1"/>
    <col min="568" max="568" width="4.42578125" bestFit="1" customWidth="1"/>
    <col min="569" max="569" width="4.28515625" bestFit="1" customWidth="1"/>
    <col min="570" max="570" width="13.85546875" bestFit="1" customWidth="1"/>
    <col min="571" max="571" width="8" bestFit="1" customWidth="1"/>
    <col min="572" max="572" width="4.140625" bestFit="1" customWidth="1"/>
    <col min="573" max="573" width="4.85546875" bestFit="1" customWidth="1"/>
    <col min="574" max="574" width="4" bestFit="1" customWidth="1"/>
    <col min="575" max="575" width="3.42578125" bestFit="1" customWidth="1"/>
    <col min="576" max="576" width="4.42578125" bestFit="1" customWidth="1"/>
    <col min="577" max="577" width="4.28515625" bestFit="1" customWidth="1"/>
    <col min="578" max="578" width="4" bestFit="1" customWidth="1"/>
    <col min="579" max="579" width="4.5703125" bestFit="1" customWidth="1"/>
    <col min="580" max="580" width="4.28515625" bestFit="1" customWidth="1"/>
    <col min="581" max="581" width="11" bestFit="1" customWidth="1"/>
    <col min="582" max="582" width="6.140625" bestFit="1" customWidth="1"/>
    <col min="584" max="584" width="11.85546875" bestFit="1" customWidth="1"/>
    <col min="585" max="585" width="4.28515625" bestFit="1" customWidth="1"/>
    <col min="586" max="586" width="4.5703125" bestFit="1" customWidth="1"/>
    <col min="587" max="587" width="4.140625" bestFit="1" customWidth="1"/>
    <col min="588" max="588" width="4.85546875" bestFit="1" customWidth="1"/>
    <col min="589" max="589" width="4" bestFit="1" customWidth="1"/>
    <col min="590" max="590" width="3.42578125" bestFit="1" customWidth="1"/>
    <col min="591" max="591" width="4.42578125" bestFit="1" customWidth="1"/>
    <col min="592" max="592" width="4.28515625" bestFit="1" customWidth="1"/>
    <col min="593" max="593" width="4" bestFit="1" customWidth="1"/>
    <col min="594" max="594" width="4.5703125" bestFit="1" customWidth="1"/>
    <col min="595" max="595" width="4.28515625" bestFit="1" customWidth="1"/>
    <col min="596" max="596" width="15" bestFit="1" customWidth="1"/>
    <col min="597" max="597" width="7.85546875" bestFit="1" customWidth="1"/>
    <col min="598" max="598" width="10.7109375" bestFit="1" customWidth="1"/>
    <col min="599" max="599" width="4.42578125" bestFit="1" customWidth="1"/>
    <col min="600" max="600" width="13.85546875" bestFit="1" customWidth="1"/>
    <col min="601" max="601" width="8" bestFit="1" customWidth="1"/>
    <col min="602" max="602" width="4.28515625" bestFit="1" customWidth="1"/>
    <col min="603" max="603" width="4.140625" bestFit="1" customWidth="1"/>
    <col min="604" max="604" width="4.85546875" bestFit="1" customWidth="1"/>
    <col min="605" max="605" width="4" bestFit="1" customWidth="1"/>
    <col min="606" max="606" width="4.42578125" bestFit="1" customWidth="1"/>
    <col min="607" max="607" width="4.28515625" bestFit="1" customWidth="1"/>
    <col min="608" max="608" width="4" bestFit="1" customWidth="1"/>
    <col min="609" max="609" width="4.5703125" bestFit="1" customWidth="1"/>
    <col min="610" max="610" width="4.28515625" bestFit="1" customWidth="1"/>
    <col min="611" max="611" width="11" bestFit="1" customWidth="1"/>
    <col min="612" max="612" width="6.140625" bestFit="1" customWidth="1"/>
    <col min="614" max="614" width="11.85546875" bestFit="1" customWidth="1"/>
    <col min="615" max="615" width="4.28515625" bestFit="1" customWidth="1"/>
    <col min="616" max="616" width="4.5703125" bestFit="1" customWidth="1"/>
    <col min="617" max="617" width="4.140625" bestFit="1" customWidth="1"/>
    <col min="618" max="618" width="4.85546875" bestFit="1" customWidth="1"/>
    <col min="619" max="619" width="4" bestFit="1" customWidth="1"/>
    <col min="620" max="620" width="3.42578125" bestFit="1" customWidth="1"/>
    <col min="621" max="621" width="4.42578125" bestFit="1" customWidth="1"/>
    <col min="622" max="622" width="4.28515625" bestFit="1" customWidth="1"/>
    <col min="623" max="623" width="4" bestFit="1" customWidth="1"/>
    <col min="624" max="624" width="4.5703125" bestFit="1" customWidth="1"/>
    <col min="625" max="625" width="4.28515625" bestFit="1" customWidth="1"/>
    <col min="626" max="626" width="15" bestFit="1" customWidth="1"/>
    <col min="627" max="627" width="7.85546875" bestFit="1" customWidth="1"/>
    <col min="628" max="628" width="10.7109375" bestFit="1" customWidth="1"/>
    <col min="629" max="629" width="4" bestFit="1" customWidth="1"/>
    <col min="630" max="630" width="3.42578125" bestFit="1" customWidth="1"/>
    <col min="631" max="631" width="13.85546875" bestFit="1" customWidth="1"/>
    <col min="632" max="632" width="8" bestFit="1" customWidth="1"/>
    <col min="633" max="633" width="4.140625" bestFit="1" customWidth="1"/>
    <col min="634" max="634" width="3.42578125" bestFit="1" customWidth="1"/>
    <col min="635" max="635" width="4.42578125" bestFit="1" customWidth="1"/>
    <col min="636" max="636" width="4.28515625" bestFit="1" customWidth="1"/>
    <col min="637" max="637" width="4" bestFit="1" customWidth="1"/>
    <col min="638" max="638" width="4.5703125" bestFit="1" customWidth="1"/>
    <col min="639" max="639" width="4.28515625" bestFit="1" customWidth="1"/>
    <col min="640" max="640" width="11" bestFit="1" customWidth="1"/>
    <col min="641" max="641" width="6.140625" bestFit="1" customWidth="1"/>
    <col min="643" max="643" width="11.85546875" bestFit="1" customWidth="1"/>
    <col min="644" max="644" width="4.5703125" bestFit="1" customWidth="1"/>
    <col min="645" max="645" width="4.140625" bestFit="1" customWidth="1"/>
    <col min="646" max="646" width="4.85546875" bestFit="1" customWidth="1"/>
    <col min="647" max="647" width="4" bestFit="1" customWidth="1"/>
    <col min="648" max="648" width="3.42578125" bestFit="1" customWidth="1"/>
    <col min="649" max="649" width="4.42578125" bestFit="1" customWidth="1"/>
    <col min="650" max="650" width="4.28515625" bestFit="1" customWidth="1"/>
    <col min="651" max="651" width="4" bestFit="1" customWidth="1"/>
    <col min="652" max="652" width="4.5703125" bestFit="1" customWidth="1"/>
    <col min="653" max="653" width="4.28515625" bestFit="1" customWidth="1"/>
    <col min="654" max="654" width="15" bestFit="1" customWidth="1"/>
    <col min="655" max="655" width="7.85546875" bestFit="1" customWidth="1"/>
    <col min="656" max="656" width="10.7109375" bestFit="1" customWidth="1"/>
    <col min="657" max="657" width="13.85546875" bestFit="1" customWidth="1"/>
    <col min="658" max="658" width="8" bestFit="1" customWidth="1"/>
    <col min="659" max="659" width="4.5703125" bestFit="1" customWidth="1"/>
    <col min="660" max="660" width="4.140625" bestFit="1" customWidth="1"/>
    <col min="661" max="661" width="4.85546875" bestFit="1" customWidth="1"/>
    <col min="662" max="662" width="4" bestFit="1" customWidth="1"/>
    <col min="663" max="663" width="4.42578125" bestFit="1" customWidth="1"/>
    <col min="664" max="664" width="4" bestFit="1" customWidth="1"/>
    <col min="665" max="665" width="4.5703125" bestFit="1" customWidth="1"/>
    <col min="666" max="666" width="11" bestFit="1" customWidth="1"/>
    <col min="667" max="667" width="6.140625" bestFit="1" customWidth="1"/>
    <col min="668" max="668" width="4.5703125" bestFit="1" customWidth="1"/>
    <col min="670" max="670" width="11.85546875" bestFit="1" customWidth="1"/>
    <col min="671" max="671" width="4.28515625" bestFit="1" customWidth="1"/>
    <col min="672" max="672" width="4.5703125" bestFit="1" customWidth="1"/>
    <col min="673" max="673" width="4.140625" bestFit="1" customWidth="1"/>
    <col min="674" max="674" width="4.85546875" bestFit="1" customWidth="1"/>
    <col min="675" max="675" width="4" bestFit="1" customWidth="1"/>
    <col min="676" max="676" width="3.42578125" bestFit="1" customWidth="1"/>
    <col min="677" max="677" width="4.42578125" bestFit="1" customWidth="1"/>
    <col min="678" max="678" width="4" bestFit="1" customWidth="1"/>
    <col min="679" max="679" width="4.5703125" bestFit="1" customWidth="1"/>
    <col min="680" max="680" width="4.28515625" bestFit="1" customWidth="1"/>
    <col min="681" max="681" width="15" bestFit="1" customWidth="1"/>
    <col min="682" max="682" width="7.85546875" bestFit="1" customWidth="1"/>
    <col min="683" max="683" width="10.7109375" bestFit="1" customWidth="1"/>
    <col min="684" max="684" width="4.28515625" bestFit="1" customWidth="1"/>
    <col min="685" max="685" width="4.5703125" bestFit="1" customWidth="1"/>
    <col min="686" max="686" width="4" bestFit="1" customWidth="1"/>
    <col min="687" max="687" width="4.28515625" bestFit="1" customWidth="1"/>
    <col min="688" max="688" width="4" bestFit="1" customWidth="1"/>
    <col min="689" max="689" width="4.5703125" bestFit="1" customWidth="1"/>
    <col min="690" max="690" width="13.85546875" bestFit="1" customWidth="1"/>
    <col min="691" max="691" width="8" bestFit="1" customWidth="1"/>
    <col min="692" max="692" width="4.28515625" bestFit="1" customWidth="1"/>
    <col min="693" max="693" width="4.5703125" bestFit="1" customWidth="1"/>
    <col min="694" max="694" width="4.140625" bestFit="1" customWidth="1"/>
    <col min="695" max="695" width="4.85546875" bestFit="1" customWidth="1"/>
    <col min="696" max="696" width="4" bestFit="1" customWidth="1"/>
    <col min="697" max="697" width="3.42578125" bestFit="1" customWidth="1"/>
    <col min="698" max="698" width="4.42578125" bestFit="1" customWidth="1"/>
    <col min="699" max="699" width="4.28515625" bestFit="1" customWidth="1"/>
    <col min="700" max="700" width="4" bestFit="1" customWidth="1"/>
    <col min="701" max="701" width="4.5703125" bestFit="1" customWidth="1"/>
    <col min="702" max="702" width="11" bestFit="1" customWidth="1"/>
    <col min="703" max="703" width="11.85546875" bestFit="1" customWidth="1"/>
    <col min="704" max="704" width="4.28515625" bestFit="1" customWidth="1"/>
    <col min="705" max="705" width="4.5703125" bestFit="1" customWidth="1"/>
    <col min="706" max="706" width="4.140625" bestFit="1" customWidth="1"/>
    <col min="707" max="707" width="4.85546875" bestFit="1" customWidth="1"/>
    <col min="708" max="708" width="4" bestFit="1" customWidth="1"/>
    <col min="709" max="709" width="3.42578125" bestFit="1" customWidth="1"/>
    <col min="710" max="710" width="4.42578125" bestFit="1" customWidth="1"/>
    <col min="711" max="711" width="4.28515625" bestFit="1" customWidth="1"/>
    <col min="712" max="712" width="4" bestFit="1" customWidth="1"/>
    <col min="713" max="713" width="4.5703125" bestFit="1" customWidth="1"/>
    <col min="714" max="714" width="4.28515625" bestFit="1" customWidth="1"/>
    <col min="715" max="715" width="15" bestFit="1" customWidth="1"/>
    <col min="716" max="716" width="7.85546875" bestFit="1" customWidth="1"/>
    <col min="717" max="717" width="10.7109375" bestFit="1" customWidth="1"/>
    <col min="718" max="718" width="4" bestFit="1" customWidth="1"/>
    <col min="719" max="719" width="4.5703125" bestFit="1" customWidth="1"/>
    <col min="720" max="720" width="13.85546875" bestFit="1" customWidth="1"/>
    <col min="721" max="721" width="8" bestFit="1" customWidth="1"/>
    <col min="722" max="722" width="4" bestFit="1" customWidth="1"/>
    <col min="723" max="723" width="4.28515625" bestFit="1" customWidth="1"/>
    <col min="724" max="724" width="11" bestFit="1" customWidth="1"/>
    <col min="725" max="725" width="6.140625" bestFit="1" customWidth="1"/>
    <col min="727" max="727" width="11.85546875" bestFit="1" customWidth="1"/>
    <col min="728" max="728" width="4.5703125" bestFit="1" customWidth="1"/>
    <col min="729" max="729" width="4.140625" bestFit="1" customWidth="1"/>
    <col min="730" max="730" width="4.85546875" bestFit="1" customWidth="1"/>
    <col min="731" max="731" width="4" bestFit="1" customWidth="1"/>
    <col min="732" max="732" width="3.42578125" bestFit="1" customWidth="1"/>
    <col min="733" max="733" width="4.42578125" bestFit="1" customWidth="1"/>
    <col min="734" max="734" width="4.28515625" bestFit="1" customWidth="1"/>
    <col min="735" max="735" width="4" bestFit="1" customWidth="1"/>
    <col min="736" max="736" width="4.5703125" bestFit="1" customWidth="1"/>
    <col min="737" max="737" width="4.28515625" bestFit="1" customWidth="1"/>
    <col min="738" max="738" width="15" bestFit="1" customWidth="1"/>
    <col min="739" max="739" width="7.85546875" bestFit="1" customWidth="1"/>
    <col min="740" max="740" width="8" bestFit="1" customWidth="1"/>
    <col min="741" max="741" width="4.28515625" bestFit="1" customWidth="1"/>
    <col min="742" max="742" width="4.85546875" bestFit="1" customWidth="1"/>
    <col min="743" max="743" width="4" bestFit="1" customWidth="1"/>
    <col min="744" max="744" width="3.42578125" bestFit="1" customWidth="1"/>
    <col min="745" max="745" width="4.28515625" bestFit="1" customWidth="1"/>
    <col min="746" max="746" width="4" bestFit="1" customWidth="1"/>
    <col min="747" max="747" width="4.5703125" bestFit="1" customWidth="1"/>
    <col min="748" max="748" width="4.28515625" bestFit="1" customWidth="1"/>
    <col min="749" max="749" width="11" bestFit="1" customWidth="1"/>
    <col min="750" max="750" width="11.85546875" bestFit="1" customWidth="1"/>
    <col min="751" max="751" width="4.28515625" bestFit="1" customWidth="1"/>
    <col min="752" max="752" width="4.5703125" bestFit="1" customWidth="1"/>
    <col min="753" max="753" width="4.140625" bestFit="1" customWidth="1"/>
    <col min="754" max="754" width="4.85546875" bestFit="1" customWidth="1"/>
    <col min="755" max="755" width="4" bestFit="1" customWidth="1"/>
    <col min="756" max="756" width="3.42578125" bestFit="1" customWidth="1"/>
    <col min="757" max="757" width="4.42578125" bestFit="1" customWidth="1"/>
    <col min="758" max="758" width="4.28515625" bestFit="1" customWidth="1"/>
    <col min="759" max="759" width="4" bestFit="1" customWidth="1"/>
    <col min="760" max="760" width="4.5703125" bestFit="1" customWidth="1"/>
    <col min="761" max="761" width="15" bestFit="1" customWidth="1"/>
    <col min="762" max="762" width="7.85546875" bestFit="1" customWidth="1"/>
    <col min="763" max="763" width="8" bestFit="1" customWidth="1"/>
    <col min="764" max="764" width="4.28515625" bestFit="1" customWidth="1"/>
    <col min="765" max="765" width="4.5703125" bestFit="1" customWidth="1"/>
    <col min="766" max="766" width="4.85546875" bestFit="1" customWidth="1"/>
    <col min="767" max="767" width="4.28515625" bestFit="1" customWidth="1"/>
    <col min="768" max="768" width="11" bestFit="1" customWidth="1"/>
    <col min="769" max="769" width="11.85546875" bestFit="1" customWidth="1"/>
    <col min="770" max="770" width="4.140625" bestFit="1" customWidth="1"/>
    <col min="771" max="771" width="4.85546875" bestFit="1" customWidth="1"/>
    <col min="772" max="772" width="4" bestFit="1" customWidth="1"/>
    <col min="773" max="773" width="4.42578125" bestFit="1" customWidth="1"/>
    <col min="774" max="774" width="4.28515625" bestFit="1" customWidth="1"/>
    <col min="775" max="775" width="4.5703125" bestFit="1" customWidth="1"/>
    <col min="776" max="776" width="4.28515625" bestFit="1" customWidth="1"/>
    <col min="777" max="777" width="15" bestFit="1" customWidth="1"/>
    <col min="778" max="778" width="7.85546875" bestFit="1" customWidth="1"/>
    <col min="779" max="779" width="10.7109375" bestFit="1" customWidth="1"/>
    <col min="780" max="780" width="13.85546875" bestFit="1" customWidth="1"/>
    <col min="781" max="781" width="8" bestFit="1" customWidth="1"/>
    <col min="782" max="782" width="3.42578125" bestFit="1" customWidth="1"/>
    <col min="783" max="783" width="4.28515625" bestFit="1" customWidth="1"/>
    <col min="784" max="784" width="11" bestFit="1" customWidth="1"/>
    <col min="785" max="785" width="11.85546875" bestFit="1" customWidth="1"/>
    <col min="786" max="786" width="4.5703125" bestFit="1" customWidth="1"/>
    <col min="787" max="787" width="4.140625" bestFit="1" customWidth="1"/>
    <col min="788" max="788" width="4.85546875" bestFit="1" customWidth="1"/>
    <col min="789" max="789" width="4" bestFit="1" customWidth="1"/>
    <col min="790" max="790" width="3.42578125" bestFit="1" customWidth="1"/>
    <col min="791" max="791" width="4.42578125" bestFit="1" customWidth="1"/>
    <col min="792" max="793" width="4.28515625" bestFit="1" customWidth="1"/>
    <col min="794" max="794" width="15" bestFit="1" customWidth="1"/>
    <col min="795" max="795" width="7.85546875" bestFit="1" customWidth="1"/>
    <col min="796" max="796" width="10.7109375" bestFit="1" customWidth="1"/>
    <col min="797" max="797" width="4.85546875" bestFit="1" customWidth="1"/>
    <col min="798" max="798" width="4" bestFit="1" customWidth="1"/>
    <col min="799" max="799" width="4.42578125" bestFit="1" customWidth="1"/>
    <col min="800" max="800" width="4" bestFit="1" customWidth="1"/>
    <col min="801" max="801" width="4.5703125" bestFit="1" customWidth="1"/>
    <col min="802" max="802" width="4.28515625" bestFit="1" customWidth="1"/>
    <col min="803" max="803" width="13.85546875" bestFit="1" customWidth="1"/>
    <col min="804" max="804" width="8" bestFit="1" customWidth="1"/>
    <col min="805" max="805" width="4.28515625" bestFit="1" customWidth="1"/>
    <col min="806" max="806" width="4.5703125" bestFit="1" customWidth="1"/>
    <col min="807" max="807" width="4.85546875" bestFit="1" customWidth="1"/>
    <col min="808" max="808" width="4" bestFit="1" customWidth="1"/>
    <col min="809" max="809" width="3.42578125" bestFit="1" customWidth="1"/>
    <col min="810" max="810" width="4.42578125" bestFit="1" customWidth="1"/>
    <col min="811" max="811" width="4.28515625" bestFit="1" customWidth="1"/>
    <col min="812" max="812" width="4" bestFit="1" customWidth="1"/>
    <col min="813" max="813" width="4.5703125" bestFit="1" customWidth="1"/>
    <col min="814" max="814" width="4.28515625" bestFit="1" customWidth="1"/>
    <col min="815" max="815" width="11" bestFit="1" customWidth="1"/>
    <col min="816" max="816" width="6.140625" bestFit="1" customWidth="1"/>
    <col min="818" max="818" width="11.85546875" bestFit="1" customWidth="1"/>
    <col min="819" max="819" width="4.28515625" bestFit="1" customWidth="1"/>
    <col min="820" max="820" width="4.5703125" bestFit="1" customWidth="1"/>
    <col min="821" max="821" width="4.140625" bestFit="1" customWidth="1"/>
    <col min="822" max="822" width="4.85546875" bestFit="1" customWidth="1"/>
    <col min="823" max="823" width="4" bestFit="1" customWidth="1"/>
    <col min="824" max="824" width="3.42578125" bestFit="1" customWidth="1"/>
    <col min="825" max="825" width="4.42578125" bestFit="1" customWidth="1"/>
    <col min="826" max="826" width="4.28515625" bestFit="1" customWidth="1"/>
    <col min="827" max="827" width="4" bestFit="1" customWidth="1"/>
    <col min="828" max="828" width="4.5703125" bestFit="1" customWidth="1"/>
    <col min="829" max="829" width="4.28515625" bestFit="1" customWidth="1"/>
    <col min="830" max="830" width="15" bestFit="1" customWidth="1"/>
    <col min="831" max="831" width="7.85546875" bestFit="1" customWidth="1"/>
    <col min="832" max="832" width="10.7109375" bestFit="1" customWidth="1"/>
    <col min="833" max="833" width="13.85546875" bestFit="1" customWidth="1"/>
    <col min="834" max="834" width="8" bestFit="1" customWidth="1"/>
    <col min="835" max="835" width="4.85546875" bestFit="1" customWidth="1"/>
    <col min="836" max="836" width="3.42578125" bestFit="1" customWidth="1"/>
    <col min="837" max="837" width="4.28515625" bestFit="1" customWidth="1"/>
    <col min="838" max="838" width="4" bestFit="1" customWidth="1"/>
    <col min="839" max="839" width="11" bestFit="1" customWidth="1"/>
    <col min="840" max="840" width="6.140625" bestFit="1" customWidth="1"/>
    <col min="842" max="842" width="11.85546875" bestFit="1" customWidth="1"/>
    <col min="843" max="843" width="4.140625" bestFit="1" customWidth="1"/>
    <col min="844" max="844" width="3.42578125" bestFit="1" customWidth="1"/>
    <col min="845" max="845" width="4.42578125" bestFit="1" customWidth="1"/>
    <col min="846" max="846" width="4" bestFit="1" customWidth="1"/>
    <col min="847" max="847" width="4.5703125" bestFit="1" customWidth="1"/>
    <col min="848" max="848" width="4.28515625" bestFit="1" customWidth="1"/>
    <col min="849" max="849" width="15" bestFit="1" customWidth="1"/>
    <col min="850" max="850" width="7.85546875" bestFit="1" customWidth="1"/>
    <col min="851" max="851" width="10.7109375" bestFit="1" customWidth="1"/>
    <col min="852" max="852" width="4.5703125" bestFit="1" customWidth="1"/>
    <col min="853" max="853" width="13.85546875" bestFit="1" customWidth="1"/>
    <col min="854" max="854" width="8" bestFit="1" customWidth="1"/>
    <col min="855" max="855" width="4.28515625" bestFit="1" customWidth="1"/>
    <col min="856" max="856" width="4.140625" bestFit="1" customWidth="1"/>
    <col min="857" max="857" width="4.85546875" bestFit="1" customWidth="1"/>
    <col min="858" max="858" width="4" bestFit="1" customWidth="1"/>
    <col min="859" max="859" width="3.42578125" bestFit="1" customWidth="1"/>
    <col min="860" max="860" width="4" bestFit="1" customWidth="1"/>
    <col min="861" max="861" width="4.5703125" bestFit="1" customWidth="1"/>
    <col min="862" max="862" width="11" bestFit="1" customWidth="1"/>
    <col min="863" max="863" width="11.85546875" bestFit="1" customWidth="1"/>
    <col min="864" max="864" width="4.5703125" bestFit="1" customWidth="1"/>
    <col min="865" max="865" width="4.140625" bestFit="1" customWidth="1"/>
    <col min="866" max="866" width="4.85546875" bestFit="1" customWidth="1"/>
    <col min="867" max="867" width="3.42578125" bestFit="1" customWidth="1"/>
    <col min="868" max="868" width="4.28515625" bestFit="1" customWidth="1"/>
    <col min="869" max="869" width="4" bestFit="1" customWidth="1"/>
    <col min="870" max="870" width="4.28515625" bestFit="1" customWidth="1"/>
    <col min="871" max="871" width="15" bestFit="1" customWidth="1"/>
    <col min="872" max="872" width="7.85546875" bestFit="1" customWidth="1"/>
    <col min="873" max="873" width="10.7109375" bestFit="1" customWidth="1"/>
    <col min="874" max="874" width="3.42578125" bestFit="1" customWidth="1"/>
    <col min="875" max="875" width="4.5703125" bestFit="1" customWidth="1"/>
    <col min="876" max="876" width="13.85546875" bestFit="1" customWidth="1"/>
    <col min="877" max="877" width="8" bestFit="1" customWidth="1"/>
    <col min="878" max="878" width="4.28515625" bestFit="1" customWidth="1"/>
    <col min="879" max="879" width="4" bestFit="1" customWidth="1"/>
    <col min="880" max="880" width="3.42578125" bestFit="1" customWidth="1"/>
    <col min="881" max="881" width="4" bestFit="1" customWidth="1"/>
    <col min="882" max="882" width="11" bestFit="1" customWidth="1"/>
    <col min="883" max="883" width="6.140625" bestFit="1" customWidth="1"/>
    <col min="885" max="885" width="11.85546875" bestFit="1" customWidth="1"/>
    <col min="886" max="886" width="4.28515625" bestFit="1" customWidth="1"/>
    <col min="887" max="887" width="4.140625" bestFit="1" customWidth="1"/>
    <col min="888" max="888" width="4" bestFit="1" customWidth="1"/>
    <col min="889" max="889" width="4.28515625" bestFit="1" customWidth="1"/>
    <col min="890" max="890" width="4" bestFit="1" customWidth="1"/>
    <col min="891" max="891" width="4.28515625" bestFit="1" customWidth="1"/>
    <col min="892" max="892" width="15" bestFit="1" customWidth="1"/>
    <col min="893" max="893" width="7.85546875" bestFit="1" customWidth="1"/>
    <col min="894" max="894" width="10.7109375" bestFit="1" customWidth="1"/>
    <col min="895" max="895" width="13.85546875" bestFit="1" customWidth="1"/>
    <col min="896" max="896" width="8" bestFit="1" customWidth="1"/>
    <col min="897" max="897" width="4.5703125" bestFit="1" customWidth="1"/>
    <col min="898" max="898" width="4" bestFit="1" customWidth="1"/>
    <col min="899" max="899" width="3.42578125" bestFit="1" customWidth="1"/>
    <col min="900" max="901" width="4.28515625" bestFit="1" customWidth="1"/>
    <col min="902" max="902" width="11" bestFit="1" customWidth="1"/>
    <col min="903" max="903" width="11.85546875" bestFit="1" customWidth="1"/>
    <col min="904" max="904" width="4.5703125" bestFit="1" customWidth="1"/>
    <col min="905" max="905" width="4.140625" bestFit="1" customWidth="1"/>
    <col min="906" max="906" width="4" bestFit="1" customWidth="1"/>
    <col min="907" max="907" width="4.42578125" bestFit="1" customWidth="1"/>
    <col min="908" max="908" width="4" bestFit="1" customWidth="1"/>
    <col min="909" max="909" width="15" bestFit="1" customWidth="1"/>
    <col min="910" max="910" width="7.85546875" bestFit="1" customWidth="1"/>
    <col min="911" max="911" width="10.7109375" bestFit="1" customWidth="1"/>
    <col min="912" max="912" width="4.5703125" bestFit="1" customWidth="1"/>
    <col min="913" max="913" width="4.140625" bestFit="1" customWidth="1"/>
    <col min="914" max="914" width="4.85546875" bestFit="1" customWidth="1"/>
    <col min="915" max="915" width="4" bestFit="1" customWidth="1"/>
    <col min="916" max="916" width="3.42578125" bestFit="1" customWidth="1"/>
    <col min="917" max="917" width="4.42578125" bestFit="1" customWidth="1"/>
    <col min="918" max="918" width="4.28515625" bestFit="1" customWidth="1"/>
    <col min="919" max="919" width="4" bestFit="1" customWidth="1"/>
    <col min="920" max="920" width="4.5703125" bestFit="1" customWidth="1"/>
    <col min="921" max="921" width="4.28515625" bestFit="1" customWidth="1"/>
    <col min="922" max="922" width="13.85546875" bestFit="1" customWidth="1"/>
    <col min="923" max="923" width="8" bestFit="1" customWidth="1"/>
    <col min="924" max="924" width="4.28515625" bestFit="1" customWidth="1"/>
    <col min="925" max="925" width="4.5703125" bestFit="1" customWidth="1"/>
    <col min="926" max="926" width="4.140625" bestFit="1" customWidth="1"/>
    <col min="927" max="927" width="4.85546875" bestFit="1" customWidth="1"/>
    <col min="928" max="928" width="4" bestFit="1" customWidth="1"/>
    <col min="929" max="929" width="3.42578125" bestFit="1" customWidth="1"/>
    <col min="930" max="930" width="4.42578125" bestFit="1" customWidth="1"/>
    <col min="931" max="931" width="4.28515625" bestFit="1" customWidth="1"/>
    <col min="932" max="932" width="4" bestFit="1" customWidth="1"/>
    <col min="933" max="933" width="4.5703125" bestFit="1" customWidth="1"/>
    <col min="934" max="934" width="4.28515625" bestFit="1" customWidth="1"/>
    <col min="935" max="935" width="11" bestFit="1" customWidth="1"/>
    <col min="936" max="936" width="6.140625" bestFit="1" customWidth="1"/>
    <col min="937" max="937" width="4.5703125" bestFit="1" customWidth="1"/>
    <col min="939" max="939" width="11.85546875" bestFit="1" customWidth="1"/>
    <col min="940" max="940" width="4.28515625" bestFit="1" customWidth="1"/>
    <col min="941" max="941" width="4.5703125" bestFit="1" customWidth="1"/>
    <col min="942" max="942" width="4.140625" bestFit="1" customWidth="1"/>
    <col min="943" max="943" width="4.85546875" bestFit="1" customWidth="1"/>
    <col min="944" max="944" width="4" bestFit="1" customWidth="1"/>
    <col min="945" max="945" width="3.42578125" bestFit="1" customWidth="1"/>
    <col min="946" max="946" width="4.42578125" bestFit="1" customWidth="1"/>
    <col min="947" max="947" width="4.28515625" bestFit="1" customWidth="1"/>
    <col min="948" max="948" width="4" bestFit="1" customWidth="1"/>
    <col min="949" max="949" width="4.5703125" bestFit="1" customWidth="1"/>
    <col min="950" max="950" width="4.28515625" bestFit="1" customWidth="1"/>
    <col min="951" max="951" width="15" bestFit="1" customWidth="1"/>
    <col min="952" max="952" width="7.85546875" bestFit="1" customWidth="1"/>
    <col min="953" max="953" width="10.7109375" bestFit="1" customWidth="1"/>
    <col min="954" max="954" width="4.140625" bestFit="1" customWidth="1"/>
    <col min="955" max="955" width="13.85546875" bestFit="1" customWidth="1"/>
    <col min="956" max="956" width="8" bestFit="1" customWidth="1"/>
    <col min="957" max="957" width="4.140625" bestFit="1" customWidth="1"/>
    <col min="958" max="958" width="4.85546875" bestFit="1" customWidth="1"/>
    <col min="959" max="959" width="4.42578125" bestFit="1" customWidth="1"/>
    <col min="960" max="960" width="4.28515625" bestFit="1" customWidth="1"/>
    <col min="961" max="961" width="11" bestFit="1" customWidth="1"/>
    <col min="962" max="962" width="11.85546875" bestFit="1" customWidth="1"/>
    <col min="963" max="963" width="4.5703125" bestFit="1" customWidth="1"/>
    <col min="964" max="964" width="4.140625" bestFit="1" customWidth="1"/>
    <col min="965" max="965" width="4.85546875" bestFit="1" customWidth="1"/>
    <col min="966" max="966" width="4" bestFit="1" customWidth="1"/>
    <col min="967" max="967" width="4.42578125" bestFit="1" customWidth="1"/>
    <col min="968" max="968" width="4.5703125" bestFit="1" customWidth="1"/>
    <col min="969" max="969" width="4.28515625" bestFit="1" customWidth="1"/>
    <col min="970" max="970" width="15" bestFit="1" customWidth="1"/>
    <col min="971" max="971" width="7.85546875" bestFit="1" customWidth="1"/>
    <col min="972" max="972" width="10.7109375" bestFit="1" customWidth="1"/>
    <col min="973" max="973" width="13.85546875" bestFit="1" customWidth="1"/>
    <col min="974" max="974" width="8" bestFit="1" customWidth="1"/>
    <col min="975" max="975" width="11" bestFit="1" customWidth="1"/>
    <col min="976" max="976" width="11.85546875" bestFit="1" customWidth="1"/>
    <col min="977" max="977" width="4.140625" bestFit="1" customWidth="1"/>
    <col min="978" max="979" width="4" bestFit="1" customWidth="1"/>
    <col min="980" max="980" width="4.5703125" bestFit="1" customWidth="1"/>
    <col min="981" max="981" width="15" bestFit="1" customWidth="1"/>
    <col min="982" max="982" width="7.85546875" bestFit="1" customWidth="1"/>
    <col min="983" max="983" width="8" bestFit="1" customWidth="1"/>
    <col min="984" max="985" width="4" bestFit="1" customWidth="1"/>
    <col min="986" max="986" width="4.5703125" bestFit="1" customWidth="1"/>
    <col min="987" max="987" width="4.28515625" bestFit="1" customWidth="1"/>
    <col min="988" max="988" width="11" bestFit="1" customWidth="1"/>
    <col min="989" max="989" width="11.85546875" bestFit="1" customWidth="1"/>
    <col min="990" max="990" width="4.5703125" bestFit="1" customWidth="1"/>
    <col min="991" max="991" width="15" bestFit="1" customWidth="1"/>
    <col min="992" max="992" width="7.85546875" bestFit="1" customWidth="1"/>
    <col min="993" max="993" width="10.7109375" bestFit="1" customWidth="1"/>
    <col min="994" max="994" width="13.85546875" bestFit="1" customWidth="1"/>
    <col min="995" max="995" width="8" bestFit="1" customWidth="1"/>
    <col min="996" max="996" width="4.28515625" bestFit="1" customWidth="1"/>
    <col min="997" max="997" width="4.140625" bestFit="1" customWidth="1"/>
    <col min="998" max="998" width="4" bestFit="1" customWidth="1"/>
    <col min="999" max="999" width="4.28515625" bestFit="1" customWidth="1"/>
    <col min="1000" max="1000" width="11" bestFit="1" customWidth="1"/>
    <col min="1001" max="1001" width="6.140625" bestFit="1" customWidth="1"/>
    <col min="1003" max="1003" width="11.85546875" bestFit="1" customWidth="1"/>
    <col min="1004" max="1004" width="4.28515625" bestFit="1" customWidth="1"/>
    <col min="1005" max="1005" width="4.5703125" bestFit="1" customWidth="1"/>
    <col min="1006" max="1006" width="3.42578125" bestFit="1" customWidth="1"/>
    <col min="1007" max="1007" width="4.5703125" bestFit="1" customWidth="1"/>
    <col min="1008" max="1008" width="4.28515625" bestFit="1" customWidth="1"/>
    <col min="1009" max="1009" width="15" bestFit="1" customWidth="1"/>
    <col min="1010" max="1010" width="7.85546875" bestFit="1" customWidth="1"/>
    <col min="1011" max="1011" width="10.7109375" bestFit="1" customWidth="1"/>
    <col min="1012" max="1012" width="3.42578125" bestFit="1" customWidth="1"/>
    <col min="1013" max="1013" width="4.42578125" bestFit="1" customWidth="1"/>
    <col min="1014" max="1014" width="4.5703125" bestFit="1" customWidth="1"/>
    <col min="1015" max="1015" width="13.85546875" bestFit="1" customWidth="1"/>
    <col min="1016" max="1016" width="8" bestFit="1" customWidth="1"/>
    <col min="1017" max="1017" width="4.140625" bestFit="1" customWidth="1"/>
    <col min="1018" max="1018" width="4" bestFit="1" customWidth="1"/>
    <col min="1019" max="1019" width="3.42578125" bestFit="1" customWidth="1"/>
    <col min="1020" max="1020" width="4.28515625" bestFit="1" customWidth="1"/>
    <col min="1021" max="1021" width="4" bestFit="1" customWidth="1"/>
    <col min="1022" max="1022" width="4.5703125" bestFit="1" customWidth="1"/>
    <col min="1023" max="1023" width="4.28515625" bestFit="1" customWidth="1"/>
    <col min="1024" max="1024" width="11" bestFit="1" customWidth="1"/>
    <col min="1025" max="1025" width="11.85546875" bestFit="1" customWidth="1"/>
    <col min="1026" max="1026" width="4.5703125" bestFit="1" customWidth="1"/>
    <col min="1027" max="1027" width="4.140625" bestFit="1" customWidth="1"/>
    <col min="1028" max="1028" width="4.85546875" bestFit="1" customWidth="1"/>
    <col min="1029" max="1029" width="4" bestFit="1" customWidth="1"/>
    <col min="1030" max="1030" width="3.42578125" bestFit="1" customWidth="1"/>
    <col min="1031" max="1031" width="4.28515625" bestFit="1" customWidth="1"/>
    <col min="1032" max="1032" width="4" bestFit="1" customWidth="1"/>
    <col min="1033" max="1033" width="4.28515625" bestFit="1" customWidth="1"/>
    <col min="1034" max="1034" width="15" bestFit="1" customWidth="1"/>
    <col min="1035" max="1035" width="7.85546875" bestFit="1" customWidth="1"/>
    <col min="1036" max="1036" width="8" bestFit="1" customWidth="1"/>
    <col min="1037" max="1037" width="11" bestFit="1" customWidth="1"/>
    <col min="1038" max="1038" width="6.140625" bestFit="1" customWidth="1"/>
    <col min="1040" max="1040" width="11.85546875" bestFit="1" customWidth="1"/>
    <col min="1041" max="1041" width="15" bestFit="1" customWidth="1"/>
    <col min="1042" max="1042" width="7.85546875" bestFit="1" customWidth="1"/>
    <col min="1043" max="1043" width="10.7109375" bestFit="1" customWidth="1"/>
    <col min="1044" max="1044" width="13.85546875" bestFit="1" customWidth="1"/>
    <col min="1045" max="1045" width="8" bestFit="1" customWidth="1"/>
    <col min="1046" max="1046" width="3.42578125" bestFit="1" customWidth="1"/>
    <col min="1047" max="1047" width="4.28515625" bestFit="1" customWidth="1"/>
    <col min="1048" max="1048" width="11" bestFit="1" customWidth="1"/>
    <col min="1049" max="1049" width="6.140625" bestFit="1" customWidth="1"/>
    <col min="1051" max="1051" width="11.85546875" bestFit="1" customWidth="1"/>
    <col min="1052" max="1052" width="4.5703125" bestFit="1" customWidth="1"/>
    <col min="1053" max="1053" width="15" bestFit="1" customWidth="1"/>
    <col min="1054" max="1054" width="7.85546875" bestFit="1" customWidth="1"/>
    <col min="1055" max="1055" width="8" bestFit="1" customWidth="1"/>
    <col min="1056" max="1056" width="4" bestFit="1" customWidth="1"/>
    <col min="1057" max="1057" width="4.5703125" bestFit="1" customWidth="1"/>
    <col min="1058" max="1058" width="11" bestFit="1" customWidth="1"/>
    <col min="1059" max="1059" width="11.85546875" bestFit="1" customWidth="1"/>
    <col min="1060" max="1060" width="4.5703125" bestFit="1" customWidth="1"/>
    <col min="1061" max="1061" width="4" bestFit="1" customWidth="1"/>
    <col min="1062" max="1062" width="4.28515625" bestFit="1" customWidth="1"/>
    <col min="1063" max="1063" width="15" bestFit="1" customWidth="1"/>
    <col min="1064" max="1064" width="7.85546875" bestFit="1" customWidth="1"/>
    <col min="1065" max="1065" width="8" bestFit="1" customWidth="1"/>
    <col min="1066" max="1066" width="3.42578125" bestFit="1" customWidth="1"/>
    <col min="1067" max="1067" width="4.42578125" bestFit="1" customWidth="1"/>
    <col min="1068" max="1068" width="4.5703125" bestFit="1" customWidth="1"/>
    <col min="1069" max="1069" width="11" bestFit="1" customWidth="1"/>
    <col min="1070" max="1070" width="11.85546875" bestFit="1" customWidth="1"/>
    <col min="1071" max="1071" width="4.28515625" bestFit="1" customWidth="1"/>
    <col min="1072" max="1072" width="4.140625" bestFit="1" customWidth="1"/>
    <col min="1073" max="1073" width="4.85546875" bestFit="1" customWidth="1"/>
    <col min="1074" max="1074" width="4" bestFit="1" customWidth="1"/>
    <col min="1075" max="1075" width="15" bestFit="1" customWidth="1"/>
    <col min="1076" max="1076" width="7.85546875" bestFit="1" customWidth="1"/>
    <col min="1077" max="1077" width="10.7109375" bestFit="1" customWidth="1"/>
    <col min="1078" max="1078" width="4.28515625" bestFit="1" customWidth="1"/>
    <col min="1079" max="1079" width="13.85546875" bestFit="1" customWidth="1"/>
    <col min="1080" max="1080" width="8" bestFit="1" customWidth="1"/>
    <col min="1081" max="1081" width="4.28515625" bestFit="1" customWidth="1"/>
    <col min="1082" max="1082" width="4.5703125" bestFit="1" customWidth="1"/>
    <col min="1083" max="1083" width="4" bestFit="1" customWidth="1"/>
    <col min="1084" max="1084" width="3.42578125" bestFit="1" customWidth="1"/>
    <col min="1085" max="1085" width="4.42578125" bestFit="1" customWidth="1"/>
    <col min="1086" max="1086" width="4.28515625" bestFit="1" customWidth="1"/>
    <col min="1087" max="1087" width="11" bestFit="1" customWidth="1"/>
    <col min="1088" max="1088" width="11.85546875" bestFit="1" customWidth="1"/>
    <col min="1089" max="1089" width="4.5703125" bestFit="1" customWidth="1"/>
    <col min="1090" max="1090" width="4.140625" bestFit="1" customWidth="1"/>
    <col min="1091" max="1091" width="15" bestFit="1" customWidth="1"/>
    <col min="1092" max="1092" width="7.85546875" bestFit="1" customWidth="1"/>
    <col min="1093" max="1093" width="10.7109375" bestFit="1" customWidth="1"/>
    <col min="1094" max="1094" width="4.28515625" bestFit="1" customWidth="1"/>
    <col min="1095" max="1095" width="13.85546875" bestFit="1" customWidth="1"/>
    <col min="1096" max="1096" width="8" bestFit="1" customWidth="1"/>
    <col min="1097" max="1097" width="4.85546875" bestFit="1" customWidth="1"/>
    <col min="1098" max="1098" width="4" bestFit="1" customWidth="1"/>
    <col min="1099" max="1099" width="4.28515625" bestFit="1" customWidth="1"/>
    <col min="1100" max="1100" width="11" bestFit="1" customWidth="1"/>
    <col min="1101" max="1101" width="11.85546875" bestFit="1" customWidth="1"/>
    <col min="1102" max="1102" width="3.42578125" bestFit="1" customWidth="1"/>
    <col min="1103" max="1103" width="4.5703125" bestFit="1" customWidth="1"/>
    <col min="1104" max="1104" width="4.28515625" bestFit="1" customWidth="1"/>
    <col min="1105" max="1105" width="15" bestFit="1" customWidth="1"/>
    <col min="1106" max="1106" width="7.85546875" bestFit="1" customWidth="1"/>
    <col min="1107" max="1107" width="10.7109375" bestFit="1" customWidth="1"/>
    <col min="1108" max="1108" width="3.42578125" bestFit="1" customWidth="1"/>
    <col min="1109" max="1109" width="13.85546875" bestFit="1" customWidth="1"/>
    <col min="1110" max="1110" width="8" bestFit="1" customWidth="1"/>
    <col min="1111" max="1111" width="4.42578125" bestFit="1" customWidth="1"/>
    <col min="1112" max="1112" width="11" bestFit="1" customWidth="1"/>
    <col min="1113" max="1113" width="11.85546875" bestFit="1" customWidth="1"/>
    <col min="1114" max="1114" width="4.42578125" bestFit="1" customWidth="1"/>
    <col min="1115" max="1115" width="4.5703125" bestFit="1" customWidth="1"/>
    <col min="1116" max="1116" width="4.28515625" bestFit="1" customWidth="1"/>
    <col min="1117" max="1117" width="15" bestFit="1" customWidth="1"/>
    <col min="1118" max="1118" width="7.85546875" bestFit="1" customWidth="1"/>
    <col min="1119" max="1119" width="10.7109375" bestFit="1" customWidth="1"/>
    <col min="1120" max="1120" width="13.85546875" bestFit="1" customWidth="1"/>
    <col min="1121" max="1121" width="8" bestFit="1" customWidth="1"/>
    <col min="1122" max="1122" width="4.28515625" bestFit="1" customWidth="1"/>
    <col min="1123" max="1123" width="4.140625" bestFit="1" customWidth="1"/>
    <col min="1124" max="1124" width="4.85546875" bestFit="1" customWidth="1"/>
    <col min="1125" max="1125" width="4" bestFit="1" customWidth="1"/>
    <col min="1126" max="1126" width="11" bestFit="1" customWidth="1"/>
    <col min="1127" max="1127" width="11.85546875" bestFit="1" customWidth="1"/>
    <col min="1128" max="1128" width="4.5703125" bestFit="1" customWidth="1"/>
    <col min="1129" max="1129" width="4.140625" bestFit="1" customWidth="1"/>
    <col min="1130" max="1130" width="3.42578125" bestFit="1" customWidth="1"/>
    <col min="1131" max="1131" width="4.42578125" bestFit="1" customWidth="1"/>
    <col min="1132" max="1132" width="15" bestFit="1" customWidth="1"/>
    <col min="1133" max="1133" width="7.85546875" bestFit="1" customWidth="1"/>
    <col min="1134" max="1134" width="10.7109375" bestFit="1" customWidth="1"/>
    <col min="1135" max="1135" width="4.85546875" bestFit="1" customWidth="1"/>
    <col min="1136" max="1136" width="4" bestFit="1" customWidth="1"/>
    <col min="1137" max="1137" width="13.85546875" bestFit="1" customWidth="1"/>
    <col min="1138" max="1138" width="8" bestFit="1" customWidth="1"/>
    <col min="1139" max="1139" width="4.85546875" bestFit="1" customWidth="1"/>
    <col min="1140" max="1140" width="4" bestFit="1" customWidth="1"/>
    <col min="1141" max="1141" width="4.5703125" bestFit="1" customWidth="1"/>
    <col min="1142" max="1142" width="4.28515625" bestFit="1" customWidth="1"/>
    <col min="1143" max="1143" width="11" bestFit="1" customWidth="1"/>
    <col min="1144" max="1144" width="11.85546875" bestFit="1" customWidth="1"/>
    <col min="1145" max="1145" width="4.28515625" bestFit="1" customWidth="1"/>
    <col min="1146" max="1146" width="4.5703125" bestFit="1" customWidth="1"/>
    <col min="1147" max="1147" width="4.42578125" bestFit="1" customWidth="1"/>
    <col min="1148" max="1148" width="4.5703125" bestFit="1" customWidth="1"/>
    <col min="1149" max="1149" width="15" bestFit="1" customWidth="1"/>
    <col min="1150" max="1150" width="7.85546875" bestFit="1" customWidth="1"/>
    <col min="1151" max="1151" width="10.7109375" bestFit="1" customWidth="1"/>
    <col min="1152" max="1152" width="4.28515625" bestFit="1" customWidth="1"/>
    <col min="1153" max="1153" width="4.5703125" bestFit="1" customWidth="1"/>
    <col min="1154" max="1154" width="4.140625" bestFit="1" customWidth="1"/>
    <col min="1155" max="1155" width="4.85546875" bestFit="1" customWidth="1"/>
    <col min="1156" max="1156" width="4" bestFit="1" customWidth="1"/>
    <col min="1157" max="1157" width="3.42578125" bestFit="1" customWidth="1"/>
    <col min="1158" max="1158" width="4.42578125" bestFit="1" customWidth="1"/>
    <col min="1159" max="1159" width="4.28515625" bestFit="1" customWidth="1"/>
    <col min="1160" max="1160" width="4.5703125" bestFit="1" customWidth="1"/>
    <col min="1161" max="1161" width="4.28515625" bestFit="1" customWidth="1"/>
    <col min="1162" max="1162" width="13.85546875" bestFit="1" customWidth="1"/>
    <col min="1163" max="1163" width="8" bestFit="1" customWidth="1"/>
    <col min="1164" max="1164" width="4.28515625" bestFit="1" customWidth="1"/>
    <col min="1165" max="1165" width="4.5703125" bestFit="1" customWidth="1"/>
    <col min="1166" max="1166" width="4.140625" bestFit="1" customWidth="1"/>
    <col min="1167" max="1167" width="4.85546875" bestFit="1" customWidth="1"/>
    <col min="1168" max="1168" width="4" bestFit="1" customWidth="1"/>
    <col min="1169" max="1169" width="3.42578125" bestFit="1" customWidth="1"/>
    <col min="1170" max="1170" width="4.42578125" bestFit="1" customWidth="1"/>
    <col min="1171" max="1171" width="4.28515625" bestFit="1" customWidth="1"/>
    <col min="1172" max="1172" width="4" bestFit="1" customWidth="1"/>
    <col min="1173" max="1173" width="4.5703125" bestFit="1" customWidth="1"/>
    <col min="1174" max="1174" width="4.28515625" bestFit="1" customWidth="1"/>
    <col min="1175" max="1175" width="11" bestFit="1" customWidth="1"/>
    <col min="1176" max="1176" width="6.140625" bestFit="1" customWidth="1"/>
    <col min="1177" max="1177" width="4.28515625" bestFit="1" customWidth="1"/>
    <col min="1179" max="1179" width="11.85546875" bestFit="1" customWidth="1"/>
    <col min="1180" max="1180" width="4.28515625" bestFit="1" customWidth="1"/>
    <col min="1181" max="1181" width="4.5703125" bestFit="1" customWidth="1"/>
    <col min="1182" max="1182" width="4.140625" bestFit="1" customWidth="1"/>
    <col min="1183" max="1183" width="4.85546875" bestFit="1" customWidth="1"/>
    <col min="1184" max="1184" width="4" bestFit="1" customWidth="1"/>
    <col min="1185" max="1185" width="3.42578125" bestFit="1" customWidth="1"/>
    <col min="1186" max="1186" width="4.42578125" bestFit="1" customWidth="1"/>
    <col min="1187" max="1187" width="4.28515625" bestFit="1" customWidth="1"/>
    <col min="1188" max="1188" width="4" bestFit="1" customWidth="1"/>
    <col min="1189" max="1189" width="4.5703125" bestFit="1" customWidth="1"/>
    <col min="1190" max="1190" width="4.28515625" bestFit="1" customWidth="1"/>
    <col min="1191" max="1191" width="15" bestFit="1" customWidth="1"/>
    <col min="1192" max="1192" width="7.85546875" bestFit="1" customWidth="1"/>
    <col min="1193" max="1193" width="10.7109375" bestFit="1" customWidth="1"/>
    <col min="1194" max="1194" width="13.85546875" bestFit="1" customWidth="1"/>
    <col min="1195" max="1195" width="11.85546875" bestFit="1" customWidth="1"/>
    <col min="1196" max="1196" width="4.5703125" bestFit="1" customWidth="1"/>
    <col min="1197" max="1197" width="15" bestFit="1" customWidth="1"/>
    <col min="1198" max="1198" width="7.85546875" bestFit="1" customWidth="1"/>
    <col min="1199" max="1199" width="11.85546875" bestFit="1" customWidth="1"/>
    <col min="1200" max="1200" width="4" bestFit="1" customWidth="1"/>
    <col min="1201" max="1201" width="15" bestFit="1" customWidth="1"/>
    <col min="1202" max="1202" width="7.85546875" bestFit="1" customWidth="1"/>
    <col min="1203" max="1203" width="11.85546875" bestFit="1" customWidth="1"/>
    <col min="1204" max="1204" width="4.85546875" bestFit="1" customWidth="1"/>
    <col min="1205" max="1205" width="15" bestFit="1" customWidth="1"/>
    <col min="1206" max="1206" width="7.85546875" bestFit="1" customWidth="1"/>
    <col min="1207" max="1207" width="11.85546875" bestFit="1" customWidth="1"/>
    <col min="1208" max="1208" width="4" bestFit="1" customWidth="1"/>
    <col min="1209" max="1209" width="15" bestFit="1" customWidth="1"/>
    <col min="1210" max="1210" width="7.85546875" bestFit="1" customWidth="1"/>
    <col min="1211" max="1211" width="11.85546875" bestFit="1" customWidth="1"/>
    <col min="1212" max="1212" width="15" bestFit="1" customWidth="1"/>
    <col min="1213" max="1213" width="7.85546875" bestFit="1" customWidth="1"/>
    <col min="1214" max="1214" width="10.7109375" bestFit="1" customWidth="1"/>
    <col min="1215" max="1215" width="13.85546875" bestFit="1" customWidth="1"/>
    <col min="1216" max="1216" width="11.85546875" bestFit="1" customWidth="1"/>
    <col min="1217" max="1217" width="15" bestFit="1" customWidth="1"/>
    <col min="1218" max="1218" width="7.85546875" bestFit="1" customWidth="1"/>
    <col min="1219" max="1219" width="11.85546875" bestFit="1" customWidth="1"/>
    <col min="1220" max="1220" width="15" bestFit="1" customWidth="1"/>
    <col min="1221" max="1221" width="7.85546875" bestFit="1" customWidth="1"/>
    <col min="1222" max="1222" width="8" bestFit="1" customWidth="1"/>
    <col min="1223" max="1223" width="11" bestFit="1" customWidth="1"/>
    <col min="1224" max="1224" width="7.85546875" bestFit="1" customWidth="1"/>
    <col min="1225" max="1225" width="11.85546875" bestFit="1" customWidth="1"/>
    <col min="1226" max="1226" width="4" bestFit="1" customWidth="1"/>
    <col min="1227" max="1227" width="15" bestFit="1" customWidth="1"/>
    <col min="1228" max="1228" width="7.85546875" bestFit="1" customWidth="1"/>
    <col min="1229" max="1229" width="11.85546875" bestFit="1" customWidth="1"/>
    <col min="1230" max="1230" width="15" bestFit="1" customWidth="1"/>
    <col min="1231" max="1231" width="7.85546875" bestFit="1" customWidth="1"/>
    <col min="1232" max="1232" width="11.85546875" bestFit="1" customWidth="1"/>
    <col min="1233" max="1233" width="4.28515625" bestFit="1" customWidth="1"/>
    <col min="1234" max="1234" width="15" bestFit="1" customWidth="1"/>
    <col min="1235" max="1235" width="7.85546875" bestFit="1" customWidth="1"/>
    <col min="1236" max="1236" width="11.85546875" bestFit="1" customWidth="1"/>
    <col min="1237" max="1237" width="15" bestFit="1" customWidth="1"/>
    <col min="1238" max="1238" width="7.85546875" bestFit="1" customWidth="1"/>
    <col min="1239" max="1239" width="11.85546875" bestFit="1" customWidth="1"/>
    <col min="1240" max="1240" width="4.85546875" bestFit="1" customWidth="1"/>
    <col min="1241" max="1241" width="15" bestFit="1" customWidth="1"/>
    <col min="1242" max="1242" width="7.85546875" bestFit="1" customWidth="1"/>
    <col min="1243" max="1243" width="8" bestFit="1" customWidth="1"/>
    <col min="1244" max="1244" width="11" bestFit="1" customWidth="1"/>
    <col min="1245" max="1245" width="11.85546875" bestFit="1" customWidth="1"/>
    <col min="1246" max="1246" width="15" bestFit="1" customWidth="1"/>
    <col min="1247" max="1247" width="7.85546875" bestFit="1" customWidth="1"/>
    <col min="1248" max="1248" width="11.85546875" bestFit="1" customWidth="1"/>
    <col min="1249" max="1249" width="4.140625" bestFit="1" customWidth="1"/>
    <col min="1250" max="1250" width="4" bestFit="1" customWidth="1"/>
    <col min="1251" max="1251" width="4.28515625" bestFit="1" customWidth="1"/>
    <col min="1252" max="1252" width="15" bestFit="1" customWidth="1"/>
    <col min="1253" max="1253" width="7.85546875" bestFit="1" customWidth="1"/>
    <col min="1254" max="1254" width="11.28515625" bestFit="1" customWidth="1"/>
  </cols>
  <sheetData>
    <row r="1" spans="1:5" x14ac:dyDescent="0.25">
      <c r="A1" s="9" t="s">
        <v>8222</v>
      </c>
      <c r="B1" t="s">
        <v>8362</v>
      </c>
    </row>
    <row r="2" spans="1:5" x14ac:dyDescent="0.25">
      <c r="A2" s="9" t="s">
        <v>8385</v>
      </c>
      <c r="B2" t="s">
        <v>8362</v>
      </c>
    </row>
    <row r="3" spans="1:5" x14ac:dyDescent="0.25">
      <c r="A3" s="9" t="s">
        <v>8358</v>
      </c>
      <c r="B3" t="s">
        <v>8315</v>
      </c>
    </row>
    <row r="5" spans="1:5" x14ac:dyDescent="0.25">
      <c r="A5" s="9" t="s">
        <v>8363</v>
      </c>
      <c r="B5" s="9" t="s">
        <v>8360</v>
      </c>
    </row>
    <row r="6" spans="1:5" x14ac:dyDescent="0.25">
      <c r="A6" s="9" t="s">
        <v>8364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3" t="s">
        <v>8373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5">
      <c r="A8" s="13" t="s">
        <v>8374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5">
      <c r="A9" s="13" t="s">
        <v>8375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5">
      <c r="A10" s="13" t="s">
        <v>8376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5">
      <c r="A11" s="13" t="s">
        <v>8367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5">
      <c r="A12" s="13" t="s">
        <v>8377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5">
      <c r="A13" s="13" t="s">
        <v>8368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5">
      <c r="A14" s="13" t="s">
        <v>8369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5">
      <c r="A15" s="13" t="s">
        <v>8370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5">
      <c r="A16" s="13" t="s">
        <v>8371</v>
      </c>
      <c r="B16" s="10">
        <v>65</v>
      </c>
      <c r="C16" s="10">
        <v>50</v>
      </c>
      <c r="D16" s="10"/>
      <c r="E16" s="10">
        <v>115</v>
      </c>
    </row>
    <row r="17" spans="1:5" x14ac:dyDescent="0.25">
      <c r="A17" s="13" t="s">
        <v>8372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5">
      <c r="A18" s="13" t="s">
        <v>8378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5">
      <c r="A19" s="13" t="s">
        <v>8361</v>
      </c>
      <c r="B19" s="10">
        <v>839</v>
      </c>
      <c r="C19" s="10">
        <v>493</v>
      </c>
      <c r="D19" s="10">
        <v>37</v>
      </c>
      <c r="E19" s="10">
        <v>1369</v>
      </c>
    </row>
    <row r="20" spans="1:5" x14ac:dyDescent="0.25">
      <c r="B20" t="s">
        <v>8405</v>
      </c>
    </row>
    <row r="21" spans="1:5" x14ac:dyDescent="0.25">
      <c r="A21" s="13" t="s">
        <v>8373</v>
      </c>
      <c r="B21" s="17">
        <f t="shared" ref="B21:B32" si="0">(B7/E7)*100</f>
        <v>58.333333333333336</v>
      </c>
    </row>
    <row r="22" spans="1:5" x14ac:dyDescent="0.25">
      <c r="A22" s="13" t="s">
        <v>8374</v>
      </c>
      <c r="B22" s="17">
        <f t="shared" si="0"/>
        <v>62.831858407079643</v>
      </c>
    </row>
    <row r="23" spans="1:5" x14ac:dyDescent="0.25">
      <c r="A23" s="13" t="s">
        <v>8375</v>
      </c>
      <c r="B23" s="17">
        <f t="shared" si="0"/>
        <v>60.869565217391312</v>
      </c>
    </row>
    <row r="24" spans="1:5" x14ac:dyDescent="0.25">
      <c r="A24" s="13" t="s">
        <v>8376</v>
      </c>
      <c r="B24" s="17">
        <f t="shared" si="0"/>
        <v>62.831858407079643</v>
      </c>
    </row>
    <row r="25" spans="1:5" x14ac:dyDescent="0.25">
      <c r="A25" s="13" t="s">
        <v>8367</v>
      </c>
      <c r="B25" s="17">
        <f t="shared" si="0"/>
        <v>66.867469879518069</v>
      </c>
    </row>
    <row r="26" spans="1:5" x14ac:dyDescent="0.25">
      <c r="A26" s="13" t="s">
        <v>8377</v>
      </c>
      <c r="B26" s="17">
        <f t="shared" si="0"/>
        <v>65.359477124183002</v>
      </c>
    </row>
    <row r="27" spans="1:5" x14ac:dyDescent="0.25">
      <c r="A27" s="13" t="s">
        <v>8368</v>
      </c>
      <c r="B27" s="17">
        <f t="shared" si="0"/>
        <v>63.04347826086957</v>
      </c>
    </row>
    <row r="28" spans="1:5" x14ac:dyDescent="0.25">
      <c r="A28" s="13" t="s">
        <v>8369</v>
      </c>
      <c r="B28" s="17">
        <f t="shared" si="0"/>
        <v>58.536585365853654</v>
      </c>
    </row>
    <row r="29" spans="1:5" x14ac:dyDescent="0.25">
      <c r="A29" s="13" t="s">
        <v>8370</v>
      </c>
      <c r="B29" s="17">
        <f t="shared" si="0"/>
        <v>60.824742268041234</v>
      </c>
    </row>
    <row r="30" spans="1:5" x14ac:dyDescent="0.25">
      <c r="A30" s="13" t="s">
        <v>8371</v>
      </c>
      <c r="B30" s="17">
        <f t="shared" si="0"/>
        <v>56.521739130434781</v>
      </c>
    </row>
    <row r="31" spans="1:5" x14ac:dyDescent="0.25">
      <c r="A31" s="13" t="s">
        <v>8372</v>
      </c>
      <c r="B31" s="17">
        <f t="shared" si="0"/>
        <v>61.363636363636367</v>
      </c>
    </row>
    <row r="32" spans="1:5" x14ac:dyDescent="0.25">
      <c r="A32" s="13" t="s">
        <v>8378</v>
      </c>
      <c r="B32" s="17">
        <f t="shared" si="0"/>
        <v>49.333333333333336</v>
      </c>
    </row>
  </sheetData>
  <phoneticPr fontId="5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E7520-BC85-4CF6-A747-0A046FB1916A}">
  <dimension ref="A1:F6"/>
  <sheetViews>
    <sheetView workbookViewId="0">
      <selection activeCell="I3" sqref="I3"/>
    </sheetView>
  </sheetViews>
  <sheetFormatPr defaultRowHeight="15" x14ac:dyDescent="0.25"/>
  <cols>
    <col min="1" max="1" width="26.5703125" customWidth="1"/>
    <col min="2" max="2" width="27.42578125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ht="120.75" x14ac:dyDescent="0.25">
      <c r="A2" s="14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VLOOKUP(A2,Kickstarter!B:R, 17, FALSE)</f>
        <v>51.79</v>
      </c>
      <c r="F2">
        <f>VLOOKUP(A2,Kickstarter!B:L, 11, FALSE)</f>
        <v>39</v>
      </c>
    </row>
    <row r="3" spans="1:6" ht="120.75" x14ac:dyDescent="0.25">
      <c r="A3" s="14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VLOOKUP(A3,Kickstarter!B:R, 17, FALSE)</f>
        <v>36.07</v>
      </c>
      <c r="F3">
        <f>VLOOKUP(A3,Kickstarter!B:L, 11, FALSE)</f>
        <v>56</v>
      </c>
    </row>
    <row r="4" spans="1:6" ht="120.75" x14ac:dyDescent="0.25">
      <c r="A4" s="14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VLOOKUP(A4,Kickstarter!B:R, 17, FALSE)</f>
        <v>33.03</v>
      </c>
      <c r="F4">
        <f>VLOOKUP(A4,Kickstarter!B:L, 11, FALSE)</f>
        <v>78</v>
      </c>
    </row>
    <row r="5" spans="1:6" ht="60.75" x14ac:dyDescent="0.25">
      <c r="A5" s="14" t="s">
        <v>3329</v>
      </c>
      <c r="B5" s="15" t="str">
        <f>VLOOKUP(A5, 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VLOOKUP(A5,Kickstarter!B:R, 17, FALSE)</f>
        <v>44.92</v>
      </c>
      <c r="F5">
        <f>VLOOKUP(A5,Kickstarter!B:L, 11, FALSE)</f>
        <v>26</v>
      </c>
    </row>
    <row r="6" spans="1:6" ht="84.75" x14ac:dyDescent="0.25">
      <c r="A6" s="14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VLOOKUP(A6,Kickstarter!B:R, 17, FALSE)</f>
        <v>36.61</v>
      </c>
      <c r="F6">
        <f>VLOOKUP(A6,Kickstarter!B:L,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Outcomes Based on Goals</vt:lpstr>
      <vt:lpstr>Outcomes Based on Day Length</vt:lpstr>
      <vt:lpstr>Kickstarter</vt:lpstr>
      <vt:lpstr>Category Stats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Kanak Somani</cp:lastModifiedBy>
  <dcterms:created xsi:type="dcterms:W3CDTF">2017-04-20T15:17:24Z</dcterms:created>
  <dcterms:modified xsi:type="dcterms:W3CDTF">2022-09-01T04:35:34Z</dcterms:modified>
</cp:coreProperties>
</file>