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<sst xmlns="http://schemas.openxmlformats.org/spreadsheetml/2006/main" count="97" uniqueCount="60">
  <si>
    <t>Monday</t>
  </si>
  <si>
    <t>Tuesday</t>
  </si>
  <si>
    <t>Wednesday</t>
  </si>
  <si>
    <t>Thursday</t>
  </si>
  <si>
    <t>Friday</t>
  </si>
  <si>
    <t>Saturday</t>
  </si>
  <si>
    <t>Sunday</t>
  </si>
  <si>
    <t>Estimated km</t>
  </si>
  <si>
    <t>Duration</t>
  </si>
  <si>
    <t>Avg km</t>
  </si>
  <si>
    <t>Miles</t>
  </si>
  <si>
    <t>running: 14k, 4x 1.6k @TMP
- warmup: 2km @z2
- repeat: 4
  - run: 1600m @ 5:00-4:30
  - recover: 900m @z2
- run: 2km
- cooldown: lap-button</t>
  </si>
  <si>
    <t>running: 8k jog
- run: 8km
- cooldown: lap-button</t>
  </si>
  <si>
    <t>running: 11-15k, middle 5k @MP
- warmup: 4km @z2
- run: 5km @ 5:40-5:30
- run: 6km @z2
- cooldown: lap-button</t>
  </si>
  <si>
    <t>running: 1.5h run
- run: 90:00
- cooldown: lap-button</t>
  </si>
  <si>
    <t>running: 3h run
- run: 180:00
- cooldown: lap-button</t>
  </si>
  <si>
    <t>14k, 4x 1.6k @TMP</t>
  </si>
  <si>
    <t>8k jog</t>
  </si>
  <si>
    <t>11-15k, middle 5k @MP</t>
  </si>
  <si>
    <t>1.5h run</t>
  </si>
  <si>
    <t>3h run</t>
  </si>
  <si>
    <t>running: 14k, 2x1.6k @HMP
- warmup: 4km @z2
- repeat: 2
  - run: 1.6km @ 5:05-4:50
  - recover: 1.4km @z2
- run: 4km @z2
- cooldown: lap-button</t>
  </si>
  <si>
    <t>running: 2h run
- run: 120:00
- cooldown: lap-button</t>
  </si>
  <si>
    <t>running: 3.5h run
- run: 210:00
- cooldown: lap-button</t>
  </si>
  <si>
    <t>running: 10k, 3x1.6k @TMP
- warmup: 1500m @z2
- repeat: 3
  - run: 1600m @ 5:00-4:30
  - recover: 900m @z2
- run: 1km @z2
- cooldown: lap-button</t>
  </si>
  <si>
    <t>running: 10k, middle 3.2k @MP
- warmup: 4km @z2
- run: 3200m @ 5:40-5:30
- run: 2800m @z2
- cooldown: lap-button</t>
  </si>
  <si>
    <t>2h run</t>
  </si>
  <si>
    <t>running: 15k, 6x1.6k @TMP
- warmup: 2km @z2
- repeat: 6
  - run: 1600m @ 5:00-4:30
  - recover: 400m @z2
- run: 1km
- cooldown: lap-button</t>
  </si>
  <si>
    <t>running: 15k, middle 5k @MP
- warmup: 5km @z2
- run: 5km @ 5:40-5:30
- run: 5km @z2
- cooldown: lap-button</t>
  </si>
  <si>
    <t>running: 3.5-4h run
- run 225:00
- cooldown: lap-button</t>
  </si>
  <si>
    <t>15k, 6x1.6k @TMP</t>
  </si>
  <si>
    <t>15k, middle 5k @MP</t>
  </si>
  <si>
    <t>3.5-4h run</t>
  </si>
  <si>
    <t>running: 15k, 6x1.6k @HMP
- warmup: 2km @z2
- repeat: 6
  - run: 1600m @ 5:05-4:50
  - recover: 400m @z2
- run: 1km
- cooldown: lap-button</t>
  </si>
  <si>
    <t>running: 3h run, last @MP
- run: 120:00
- run: 60:00 @ 5:40-5:30
- cooldown: lap-button</t>
  </si>
  <si>
    <t>running: 15k, 3x3.2k @HMP
- warmup: 2km @z2
- repeat: 3
  - run: 3200m @ 5:05-4:50
  - recover: 800m @z2
- run: 1km @z2
- cooldown: lap-button</t>
  </si>
  <si>
    <t>running: 2.5h run
- run: 150:00
- cooldown: lap-button</t>
  </si>
  <si>
    <t>running: 4h run
- run: 240:00
- cooldown: lap-button</t>
  </si>
  <si>
    <t>running: 3.5h run, last @MP
- run: 150:00
- run: 60:00 @ 5:40-5:30
- cooldown: lap-button</t>
  </si>
  <si>
    <t>4-hour run</t>
  </si>
  <si>
    <t>3.5h run, last @MP</t>
  </si>
  <si>
    <t>15k, 3x3.2k @HMP</t>
  </si>
  <si>
    <t>2.5h run</t>
  </si>
  <si>
    <t>4h run</t>
  </si>
  <si>
    <t>running: 5h run
- run: 300:00
- cooldown: lap-button</t>
  </si>
  <si>
    <t>5h run</t>
  </si>
  <si>
    <t>running: 15k, 4x1.6k @TMP
- warmup: 3km @z2
- repeat: 4
  - run: 1600m @ 5:00-4:30
  - recover: 1400m @z2
- run: 1km @z2
- cooldown: lap-button</t>
  </si>
  <si>
    <t>running: 11k, 3x1.6k @MP
- warmup: 1.5km @z2
- repeat: 3
  - run: 1600m @ 5:40-5:30
  - recover: 1400m @z2
- run: 500m @z2
- cooldown: lap-button</t>
  </si>
  <si>
    <t>running: 11k, middle 5k @MP
- warmup: 3km @z2
- run: 5km @ 5:10-5:40
- run: 3km 
- cooldown: lap-button</t>
  </si>
  <si>
    <t>running: easy 1h jog
- run: 60:00
- cooldown: lap-button</t>
  </si>
  <si>
    <t>running: 10k, middle 5k @HMP
- warmup: 3km @z2
- run: 5km @ 5:05-4:30
- run: 2km
- cooldown: lap-button</t>
  </si>
  <si>
    <t>running: easy 5k jog
- run: 5km
- cooldown: lap-button</t>
  </si>
  <si>
    <t>Race day!</t>
  </si>
  <si>
    <t>TMP</t>
  </si>
  <si>
    <t>16k pace</t>
  </si>
  <si>
    <t>HMP</t>
  </si>
  <si>
    <t>Half Marathon Pace</t>
  </si>
  <si>
    <t>Avg min/km</t>
  </si>
  <si>
    <t>MP</t>
  </si>
  <si>
    <t>Marathon Pace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</si>
</sst>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#,##0.000"/>
  </numFmts>
  <fonts count="6">
    <font>
      <sz val="10.0"/>
      <color rgb="FF000000"/>
      <name val="Arial"/>
    </font>
    <font>
      <b/>
      <u/>
      <color rgb="FF0000FF"/>
      <name val="Arial"/>
    </font>
    <font>
      <b/>
      <name val="Arial"/>
    </font>
    <font>
      <name val="Roboto Mono"/>
    </font>
    <font>
      <color rgb="FFFFFFFF"/>
      <name val="Roboto Mono"/>
    </font>
    <font>
      <b/>
      <name val="Roboto Mono"/>
    </font>
  </fonts>
  <fills count="2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BF9000"/>
        <bgColor rgb="FFBF9000"/>
      </patternFill>
    </fill>
    <fill>
      <patternFill patternType="solid">
        <fgColor rgb="FFFFF2CC"/>
        <bgColor rgb="FFFFF2CC"/>
      </patternFill>
    </fill>
    <fill>
      <patternFill patternType="solid">
        <fgColor rgb="FFD5A6BD"/>
        <bgColor rgb="FFD5A6BD"/>
      </patternFill>
    </fill>
    <fill>
      <patternFill patternType="solid">
        <fgColor rgb="FF134F5C"/>
        <bgColor rgb="FF134F5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6FA8DC"/>
        <bgColor rgb="FF6FA8DC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  <fill>
      <patternFill patternType="solid">
        <fgColor rgb="FFA64D79"/>
        <bgColor rgb="FFA64D79"/>
      </patternFill>
    </fill>
    <fill>
      <patternFill patternType="solid">
        <fgColor rgb="FF0B5394"/>
        <bgColor rgb="FF0B5394"/>
      </patternFill>
    </fill>
    <fill>
      <patternFill patternType="solid">
        <fgColor rgb="FF292929"/>
        <bgColor rgb="FF292929"/>
      </patternFill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B4A7D6"/>
        <bgColor rgb="FFB4A7D6"/>
      </patternFill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 vertical="top"/>
    </xf>
    <xf borderId="0" fillId="2" fontId="3" numFmtId="0" xfId="0" applyAlignment="1" applyFill="1" applyFont="1">
      <alignment readingOrder="0" vertical="top"/>
    </xf>
    <xf borderId="0" fillId="3" fontId="3" numFmtId="0" xfId="0" applyAlignment="1" applyFill="1" applyFont="1">
      <alignment readingOrder="0" vertical="top"/>
    </xf>
    <xf borderId="0" fillId="4" fontId="3" numFmtId="0" xfId="0" applyAlignment="1" applyFill="1" applyFont="1">
      <alignment readingOrder="0" vertical="top"/>
    </xf>
    <xf borderId="0" fillId="5" fontId="4" numFmtId="0" xfId="0" applyAlignment="1" applyFill="1" applyFont="1">
      <alignment readingOrder="0" vertical="top"/>
    </xf>
    <xf borderId="0" fillId="0" fontId="3" numFmtId="164" xfId="0" applyAlignment="1" applyFont="1" applyNumberFormat="1">
      <alignment readingOrder="0" vertical="top"/>
    </xf>
    <xf borderId="0" fillId="0" fontId="3" numFmtId="21" xfId="0" applyAlignment="1" applyFont="1" applyNumberFormat="1">
      <alignment readingOrder="0" vertical="top"/>
    </xf>
    <xf borderId="0" fillId="6" fontId="3" numFmtId="0" xfId="0" applyAlignment="1" applyFill="1" applyFont="1">
      <alignment readingOrder="0" vertical="top"/>
    </xf>
    <xf borderId="0" fillId="7" fontId="3" numFmtId="0" xfId="0" applyAlignment="1" applyFill="1" applyFont="1">
      <alignment readingOrder="0" vertical="top"/>
    </xf>
    <xf borderId="0" fillId="8" fontId="4" numFmtId="0" xfId="0" applyAlignment="1" applyFill="1" applyFont="1">
      <alignment readingOrder="0" vertical="top"/>
    </xf>
    <xf borderId="0" fillId="0" fontId="3" numFmtId="164" xfId="0" applyAlignment="1" applyFont="1" applyNumberFormat="1">
      <alignment vertical="top"/>
    </xf>
    <xf borderId="0" fillId="9" fontId="3" numFmtId="0" xfId="0" applyAlignment="1" applyFill="1" applyFont="1">
      <alignment readingOrder="0" vertical="top"/>
    </xf>
    <xf borderId="0" fillId="10" fontId="3" numFmtId="0" xfId="0" applyAlignment="1" applyFill="1" applyFont="1">
      <alignment readingOrder="0" vertical="top"/>
    </xf>
    <xf borderId="0" fillId="11" fontId="3" numFmtId="0" xfId="0" applyAlignment="1" applyFill="1" applyFont="1">
      <alignment readingOrder="0" vertical="top"/>
    </xf>
    <xf borderId="0" fillId="12" fontId="4" numFmtId="0" xfId="0" applyAlignment="1" applyFill="1" applyFont="1">
      <alignment readingOrder="0" vertical="top"/>
    </xf>
    <xf borderId="0" fillId="13" fontId="3" numFmtId="0" xfId="0" applyAlignment="1" applyFill="1" applyFont="1">
      <alignment readingOrder="0" vertical="top"/>
    </xf>
    <xf borderId="0" fillId="14" fontId="3" numFmtId="0" xfId="0" applyAlignment="1" applyFill="1" applyFont="1">
      <alignment readingOrder="0" vertical="top"/>
    </xf>
    <xf borderId="0" fillId="15" fontId="3" numFmtId="0" xfId="0" applyAlignment="1" applyFill="1" applyFont="1">
      <alignment readingOrder="0" vertical="top"/>
    </xf>
    <xf borderId="0" fillId="16" fontId="4" numFmtId="0" xfId="0" applyAlignment="1" applyFill="1" applyFont="1">
      <alignment readingOrder="0" vertical="top"/>
    </xf>
    <xf borderId="0" fillId="17" fontId="4" numFmtId="0" xfId="0" applyAlignment="1" applyFill="1" applyFont="1">
      <alignment readingOrder="0" vertical="top"/>
    </xf>
    <xf borderId="0" fillId="18" fontId="4" numFmtId="0" xfId="0" applyAlignment="1" applyFill="1" applyFont="1">
      <alignment readingOrder="0" vertical="top"/>
    </xf>
    <xf borderId="0" fillId="19" fontId="4" numFmtId="0" xfId="0" applyAlignment="1" applyFill="1" applyFont="1">
      <alignment readingOrder="0" vertical="top"/>
    </xf>
    <xf borderId="0" fillId="20" fontId="4" numFmtId="0" xfId="0" applyAlignment="1" applyFill="1" applyFont="1">
      <alignment readingOrder="0" vertical="top"/>
    </xf>
    <xf borderId="0" fillId="21" fontId="3" numFmtId="0" xfId="0" applyAlignment="1" applyFill="1" applyFont="1">
      <alignment readingOrder="0" vertical="top"/>
    </xf>
    <xf borderId="0" fillId="22" fontId="4" numFmtId="0" xfId="0" applyAlignment="1" applyFill="1" applyFont="1">
      <alignment readingOrder="0" vertical="top"/>
    </xf>
    <xf borderId="0" fillId="23" fontId="5" numFmtId="0" xfId="0" applyAlignment="1" applyFill="1" applyFont="1">
      <alignment readingOrder="0" vertical="top"/>
    </xf>
    <xf borderId="0" fillId="0" fontId="3" numFmtId="0" xfId="0" applyAlignment="1" applyFont="1">
      <alignment vertical="top"/>
    </xf>
    <xf borderId="0" fillId="0" fontId="5" numFmtId="164" xfId="0" applyAlignment="1" applyFont="1" applyNumberFormat="1">
      <alignment vertical="top"/>
    </xf>
    <xf borderId="0" fillId="0" fontId="3" numFmtId="21" xfId="0" applyAlignment="1" applyFont="1" applyNumberFormat="1">
      <alignment vertical="top"/>
    </xf>
    <xf borderId="0" fillId="0" fontId="3" numFmtId="165" xfId="0" applyAlignment="1" applyFont="1" applyNumberFormat="1">
      <alignment vertical="top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5" xfId="0" applyFont="1" applyNumberFormat="1"/>
    <xf borderId="0" fillId="0" fontId="3" numFmtId="0" xfId="0" applyAlignment="1" applyFont="1">
      <alignment horizontal="right" readingOrder="0"/>
    </xf>
    <xf borderId="0" fillId="0" fontId="3" numFmtId="21" xfId="0" applyAlignment="1" applyFont="1" applyNumberFormat="1">
      <alignment readingOrder="0"/>
    </xf>
    <xf borderId="0" fillId="0" fontId="3" numFmtId="2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6.71"/>
    <col customWidth="1" min="2" max="2" width="8.14"/>
    <col customWidth="1" min="3" max="3" width="33.14"/>
    <col customWidth="1" min="4" max="4" width="26.29"/>
    <col customWidth="1" min="5" max="5" width="35.43"/>
    <col customWidth="1" min="6" max="6" width="8.86"/>
    <col customWidth="1" min="7" max="7" width="26.29"/>
    <col customWidth="1" min="8" max="8" width="32.0"/>
    <col customWidth="1" min="9" max="9" width="14.86"/>
    <col customWidth="1" min="10" max="10" width="6.43"/>
    <col customWidth="1" min="11" max="11" width="11.14"/>
    <col customWidth="1" min="12" max="13" width="7.43"/>
  </cols>
  <sheetData>
    <row r="1">
      <c r="A1" s="1" t="str">
        <f>hyperlink("https://www.runnersworld.com/ultrarunning/the-ultimate-ultramarathon-training-plan", "WEEK")</f>
        <v>WEEK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/>
      <c r="K1" s="2" t="s">
        <v>8</v>
      </c>
      <c r="L1" s="2" t="s">
        <v>9</v>
      </c>
      <c r="M1" s="2" t="s">
        <v>10</v>
      </c>
    </row>
    <row r="2">
      <c r="A2" s="3">
        <v>1.0</v>
      </c>
      <c r="B2" s="3"/>
      <c r="C2" s="4" t="s">
        <v>11</v>
      </c>
      <c r="D2" s="3" t="s">
        <v>12</v>
      </c>
      <c r="E2" s="5" t="s">
        <v>13</v>
      </c>
      <c r="F2" s="3"/>
      <c r="G2" s="6" t="s">
        <v>14</v>
      </c>
      <c r="H2" s="7" t="s">
        <v>15</v>
      </c>
      <c r="I2" s="8">
        <f t="shared" ref="I2:I3" si="1">14+8+13+15+28</f>
        <v>78</v>
      </c>
      <c r="J2" s="9"/>
      <c r="K2" s="9">
        <v>0.006944444444444444</v>
      </c>
      <c r="L2" s="8">
        <f t="shared" ref="L2:L17" si="2">K2 / $I$20</f>
        <v>1.666666667</v>
      </c>
      <c r="M2" s="8">
        <f t="shared" ref="M2:M17" si="3">L2 / 1.61</f>
        <v>1.035196687</v>
      </c>
    </row>
    <row r="3">
      <c r="A3" s="3">
        <v>2.0</v>
      </c>
      <c r="B3" s="3"/>
      <c r="C3" s="4" t="s">
        <v>16</v>
      </c>
      <c r="D3" s="3" t="s">
        <v>17</v>
      </c>
      <c r="E3" s="5" t="s">
        <v>18</v>
      </c>
      <c r="F3" s="3"/>
      <c r="G3" s="6" t="s">
        <v>19</v>
      </c>
      <c r="H3" s="7" t="s">
        <v>20</v>
      </c>
      <c r="I3" s="8">
        <f t="shared" si="1"/>
        <v>78</v>
      </c>
      <c r="J3" s="9"/>
      <c r="K3" s="9">
        <v>0.010416666666666666</v>
      </c>
      <c r="L3" s="8">
        <f t="shared" si="2"/>
        <v>2.5</v>
      </c>
      <c r="M3" s="8">
        <f t="shared" si="3"/>
        <v>1.552795031</v>
      </c>
    </row>
    <row r="4">
      <c r="A4" s="3">
        <v>3.0</v>
      </c>
      <c r="B4" s="3"/>
      <c r="C4" s="10" t="s">
        <v>21</v>
      </c>
      <c r="D4" s="3" t="s">
        <v>17</v>
      </c>
      <c r="E4" s="5" t="s">
        <v>18</v>
      </c>
      <c r="F4" s="3"/>
      <c r="G4" s="11" t="s">
        <v>22</v>
      </c>
      <c r="H4" s="12" t="s">
        <v>23</v>
      </c>
      <c r="I4" s="13">
        <f>14+8+13+TIME(2+3,30,0)/($I$20)</f>
        <v>90</v>
      </c>
      <c r="J4" s="9"/>
      <c r="K4" s="9">
        <v>0.020833333333333332</v>
      </c>
      <c r="L4" s="8">
        <f t="shared" si="2"/>
        <v>5</v>
      </c>
      <c r="M4" s="8">
        <f t="shared" si="3"/>
        <v>3.105590062</v>
      </c>
    </row>
    <row r="5">
      <c r="A5" s="3">
        <v>4.0</v>
      </c>
      <c r="B5" s="3"/>
      <c r="C5" s="14" t="s">
        <v>24</v>
      </c>
      <c r="D5" s="3" t="s">
        <v>17</v>
      </c>
      <c r="E5" s="15" t="s">
        <v>25</v>
      </c>
      <c r="F5" s="3"/>
      <c r="G5" s="6" t="s">
        <v>19</v>
      </c>
      <c r="H5" s="11" t="s">
        <v>26</v>
      </c>
      <c r="I5" s="13">
        <f>10+8+10+TIME(3,30,0)/($I$20)</f>
        <v>63</v>
      </c>
      <c r="J5" s="9"/>
      <c r="K5" s="9">
        <v>0.027777777777777776</v>
      </c>
      <c r="L5" s="8">
        <f t="shared" si="2"/>
        <v>6.666666667</v>
      </c>
      <c r="M5" s="8">
        <f t="shared" si="3"/>
        <v>4.140786749</v>
      </c>
    </row>
    <row r="6">
      <c r="A6" s="3">
        <v>5.0</v>
      </c>
      <c r="B6" s="3"/>
      <c r="C6" s="16" t="s">
        <v>27</v>
      </c>
      <c r="D6" s="3" t="s">
        <v>17</v>
      </c>
      <c r="E6" s="17" t="s">
        <v>28</v>
      </c>
      <c r="F6" s="3"/>
      <c r="G6" s="18" t="s">
        <v>29</v>
      </c>
      <c r="H6" s="7" t="s">
        <v>20</v>
      </c>
      <c r="I6" s="13">
        <f t="shared" ref="I6:I8" si="4">15+8+15+TIME(3+3,40,0)/($I$20)</f>
        <v>104.6666667</v>
      </c>
      <c r="J6" s="9"/>
      <c r="K6" s="9">
        <v>0.03125</v>
      </c>
      <c r="L6" s="8">
        <f t="shared" si="2"/>
        <v>7.5</v>
      </c>
      <c r="M6" s="8">
        <f t="shared" si="3"/>
        <v>4.658385093</v>
      </c>
    </row>
    <row r="7">
      <c r="A7" s="3">
        <v>6.0</v>
      </c>
      <c r="B7" s="3"/>
      <c r="C7" s="16" t="s">
        <v>30</v>
      </c>
      <c r="D7" s="3" t="s">
        <v>17</v>
      </c>
      <c r="E7" s="17" t="s">
        <v>31</v>
      </c>
      <c r="F7" s="3"/>
      <c r="G7" s="18" t="s">
        <v>32</v>
      </c>
      <c r="H7" s="7" t="s">
        <v>20</v>
      </c>
      <c r="I7" s="13">
        <f t="shared" si="4"/>
        <v>104.6666667</v>
      </c>
      <c r="J7" s="9"/>
      <c r="K7" s="9">
        <v>0.034722222222222224</v>
      </c>
      <c r="L7" s="8">
        <f t="shared" si="2"/>
        <v>8.333333333</v>
      </c>
      <c r="M7" s="8">
        <f t="shared" si="3"/>
        <v>5.175983437</v>
      </c>
    </row>
    <row r="8">
      <c r="A8" s="3">
        <v>7.0</v>
      </c>
      <c r="B8" s="3"/>
      <c r="C8" s="19" t="s">
        <v>33</v>
      </c>
      <c r="D8" s="3" t="s">
        <v>17</v>
      </c>
      <c r="E8" s="17" t="s">
        <v>31</v>
      </c>
      <c r="F8" s="3"/>
      <c r="G8" s="18" t="s">
        <v>32</v>
      </c>
      <c r="H8" s="7" t="s">
        <v>34</v>
      </c>
      <c r="I8" s="13">
        <f t="shared" si="4"/>
        <v>104.6666667</v>
      </c>
      <c r="J8" s="9"/>
      <c r="K8" s="9">
        <v>0.041666666666666664</v>
      </c>
      <c r="L8" s="8">
        <f t="shared" si="2"/>
        <v>10</v>
      </c>
      <c r="M8" s="8">
        <f t="shared" si="3"/>
        <v>6.211180124</v>
      </c>
    </row>
    <row r="9">
      <c r="A9" s="3">
        <v>8.0</v>
      </c>
      <c r="B9" s="3"/>
      <c r="C9" s="20" t="s">
        <v>35</v>
      </c>
      <c r="D9" s="3" t="s">
        <v>17</v>
      </c>
      <c r="E9" s="17" t="s">
        <v>31</v>
      </c>
      <c r="F9" s="3"/>
      <c r="G9" s="11" t="s">
        <v>26</v>
      </c>
      <c r="H9" s="21" t="s">
        <v>36</v>
      </c>
      <c r="I9" s="13">
        <f>15+8+15+TIME(2+2,30,0)/($I$20)</f>
        <v>83</v>
      </c>
      <c r="J9" s="9"/>
      <c r="K9" s="9">
        <v>0.05555555555555555</v>
      </c>
      <c r="L9" s="8">
        <f t="shared" si="2"/>
        <v>13.33333333</v>
      </c>
      <c r="M9" s="8">
        <f t="shared" si="3"/>
        <v>8.281573499</v>
      </c>
    </row>
    <row r="10">
      <c r="A10" s="3">
        <v>9.0</v>
      </c>
      <c r="B10" s="3"/>
      <c r="C10" s="16" t="s">
        <v>30</v>
      </c>
      <c r="D10" s="3" t="s">
        <v>17</v>
      </c>
      <c r="E10" s="17" t="s">
        <v>31</v>
      </c>
      <c r="F10" s="3"/>
      <c r="G10" s="22" t="s">
        <v>37</v>
      </c>
      <c r="H10" s="12" t="s">
        <v>38</v>
      </c>
      <c r="I10" s="13">
        <f t="shared" ref="I10:I11" si="5">15+8+15+TIME(4+3,30,0)/($I$20)</f>
        <v>113</v>
      </c>
      <c r="J10" s="9"/>
      <c r="K10" s="9">
        <v>0.0625</v>
      </c>
      <c r="L10" s="8">
        <f t="shared" si="2"/>
        <v>15</v>
      </c>
      <c r="M10" s="8">
        <f t="shared" si="3"/>
        <v>9.316770186</v>
      </c>
    </row>
    <row r="11">
      <c r="A11" s="3">
        <v>10.0</v>
      </c>
      <c r="B11" s="3"/>
      <c r="C11" s="16" t="s">
        <v>30</v>
      </c>
      <c r="D11" s="3" t="s">
        <v>17</v>
      </c>
      <c r="E11" s="17" t="s">
        <v>31</v>
      </c>
      <c r="F11" s="3"/>
      <c r="G11" s="22" t="s">
        <v>39</v>
      </c>
      <c r="H11" s="12" t="s">
        <v>40</v>
      </c>
      <c r="I11" s="13">
        <f t="shared" si="5"/>
        <v>113</v>
      </c>
      <c r="J11" s="9"/>
      <c r="K11" s="9">
        <v>0.07291666666666667</v>
      </c>
      <c r="L11" s="8">
        <f t="shared" si="2"/>
        <v>17.5</v>
      </c>
      <c r="M11" s="8">
        <f t="shared" si="3"/>
        <v>10.86956522</v>
      </c>
    </row>
    <row r="12">
      <c r="A12" s="3">
        <v>11.0</v>
      </c>
      <c r="B12" s="3"/>
      <c r="C12" s="20" t="s">
        <v>41</v>
      </c>
      <c r="D12" s="3" t="s">
        <v>17</v>
      </c>
      <c r="E12" s="17" t="s">
        <v>31</v>
      </c>
      <c r="F12" s="3"/>
      <c r="G12" s="21" t="s">
        <v>42</v>
      </c>
      <c r="H12" s="7" t="s">
        <v>20</v>
      </c>
      <c r="I12" s="13">
        <f>15+8+15+TIME(2+3,30,0)/($I$20)</f>
        <v>93</v>
      </c>
      <c r="J12" s="9"/>
      <c r="K12" s="9">
        <v>0.08333333333333333</v>
      </c>
      <c r="L12" s="8">
        <f t="shared" si="2"/>
        <v>20</v>
      </c>
      <c r="M12" s="8">
        <f t="shared" si="3"/>
        <v>12.42236025</v>
      </c>
    </row>
    <row r="13">
      <c r="A13" s="3">
        <v>12.0</v>
      </c>
      <c r="B13" s="3"/>
      <c r="C13" s="16" t="s">
        <v>30</v>
      </c>
      <c r="D13" s="3" t="s">
        <v>17</v>
      </c>
      <c r="E13" s="17" t="s">
        <v>31</v>
      </c>
      <c r="F13" s="3"/>
      <c r="G13" s="22" t="s">
        <v>43</v>
      </c>
      <c r="H13" s="23" t="s">
        <v>44</v>
      </c>
      <c r="I13" s="13">
        <f t="shared" ref="I13:I14" si="6">15+8+15+TIME(4+5,0,0)/($I$20)</f>
        <v>128</v>
      </c>
      <c r="J13" s="9"/>
      <c r="K13" s="9">
        <v>0.10416666666666667</v>
      </c>
      <c r="L13" s="8">
        <f t="shared" si="2"/>
        <v>25</v>
      </c>
      <c r="M13" s="8">
        <f t="shared" si="3"/>
        <v>15.52795031</v>
      </c>
    </row>
    <row r="14">
      <c r="A14" s="3">
        <v>13.0</v>
      </c>
      <c r="B14" s="3"/>
      <c r="C14" s="16" t="s">
        <v>30</v>
      </c>
      <c r="D14" s="3" t="s">
        <v>17</v>
      </c>
      <c r="E14" s="17" t="s">
        <v>31</v>
      </c>
      <c r="F14" s="3"/>
      <c r="G14" s="22" t="s">
        <v>43</v>
      </c>
      <c r="H14" s="23" t="s">
        <v>45</v>
      </c>
      <c r="I14" s="13">
        <f t="shared" si="6"/>
        <v>128</v>
      </c>
      <c r="J14" s="9"/>
      <c r="K14" s="9">
        <v>0.125</v>
      </c>
      <c r="L14" s="8">
        <f t="shared" si="2"/>
        <v>30</v>
      </c>
      <c r="M14" s="8">
        <f t="shared" si="3"/>
        <v>18.63354037</v>
      </c>
    </row>
    <row r="15">
      <c r="A15" s="3">
        <v>14.0</v>
      </c>
      <c r="B15" s="3"/>
      <c r="C15" s="24" t="s">
        <v>46</v>
      </c>
      <c r="D15" s="3" t="s">
        <v>17</v>
      </c>
      <c r="E15" s="17" t="s">
        <v>31</v>
      </c>
      <c r="F15" s="3"/>
      <c r="G15" s="11" t="s">
        <v>26</v>
      </c>
      <c r="H15" s="11" t="s">
        <v>26</v>
      </c>
      <c r="I15" s="13">
        <f>15+8+15+TIME(2+2,0,0)/($I$20)</f>
        <v>78</v>
      </c>
      <c r="J15" s="9"/>
      <c r="K15" s="9">
        <v>0.14583333333333334</v>
      </c>
      <c r="L15" s="8">
        <f t="shared" si="2"/>
        <v>35</v>
      </c>
      <c r="M15" s="8">
        <f t="shared" si="3"/>
        <v>21.73913043</v>
      </c>
    </row>
    <row r="16">
      <c r="A16" s="3">
        <v>15.0</v>
      </c>
      <c r="B16" s="3"/>
      <c r="C16" s="25" t="s">
        <v>47</v>
      </c>
      <c r="D16" s="3" t="s">
        <v>17</v>
      </c>
      <c r="E16" s="26" t="s">
        <v>48</v>
      </c>
      <c r="F16" s="3"/>
      <c r="G16" s="6" t="s">
        <v>19</v>
      </c>
      <c r="H16" s="3" t="s">
        <v>49</v>
      </c>
      <c r="I16" s="13">
        <f>11+8+11+TIME(1+1,30,0)/($I$20)</f>
        <v>55</v>
      </c>
      <c r="J16" s="9"/>
      <c r="K16" s="9">
        <v>0.16666666666666666</v>
      </c>
      <c r="L16" s="8">
        <f t="shared" si="2"/>
        <v>40</v>
      </c>
      <c r="M16" s="8">
        <f t="shared" si="3"/>
        <v>24.8447205</v>
      </c>
    </row>
    <row r="17">
      <c r="A17" s="3">
        <v>16.0</v>
      </c>
      <c r="B17" s="3"/>
      <c r="C17" s="12" t="s">
        <v>50</v>
      </c>
      <c r="D17" s="3" t="s">
        <v>17</v>
      </c>
      <c r="E17" s="27" t="s">
        <v>51</v>
      </c>
      <c r="F17" s="3"/>
      <c r="G17" s="28" t="s">
        <v>52</v>
      </c>
      <c r="H17" s="3"/>
      <c r="I17" s="13">
        <f>10+8+5+80</f>
        <v>103</v>
      </c>
      <c r="J17" s="9"/>
      <c r="K17" s="9">
        <v>0.20833333333333334</v>
      </c>
      <c r="L17" s="8">
        <f t="shared" si="2"/>
        <v>50</v>
      </c>
      <c r="M17" s="8">
        <f t="shared" si="3"/>
        <v>31.05590062</v>
      </c>
    </row>
    <row r="18">
      <c r="A18" s="29"/>
      <c r="B18" s="29"/>
      <c r="C18" s="29"/>
      <c r="D18" s="29"/>
      <c r="E18" s="3"/>
      <c r="F18" s="29"/>
      <c r="G18" s="29"/>
      <c r="H18" s="29"/>
      <c r="I18" s="30">
        <f>SUM(I2:I17)</f>
        <v>1517</v>
      </c>
      <c r="J18" s="31"/>
      <c r="K18" s="31"/>
      <c r="L18" s="32"/>
      <c r="M18" s="32"/>
    </row>
    <row r="19">
      <c r="A19" s="33"/>
      <c r="B19" s="34" t="s">
        <v>53</v>
      </c>
      <c r="C19" s="34" t="s">
        <v>54</v>
      </c>
      <c r="D19" s="33"/>
      <c r="E19" s="33"/>
      <c r="F19" s="33"/>
      <c r="G19" s="33"/>
      <c r="H19" s="35"/>
      <c r="I19" s="35"/>
      <c r="J19" s="35"/>
      <c r="K19" s="35"/>
      <c r="L19" s="35"/>
      <c r="M19" s="36"/>
    </row>
    <row r="20">
      <c r="A20" s="33"/>
      <c r="B20" s="34" t="s">
        <v>55</v>
      </c>
      <c r="C20" s="34" t="s">
        <v>56</v>
      </c>
      <c r="D20" s="33"/>
      <c r="E20" s="33"/>
      <c r="F20" s="33"/>
      <c r="G20" s="33"/>
      <c r="H20" s="37" t="s">
        <v>57</v>
      </c>
      <c r="I20" s="38">
        <v>0.004166666666666667</v>
      </c>
      <c r="J20" s="35"/>
      <c r="K20" s="35"/>
      <c r="L20" s="35"/>
      <c r="M20" s="36"/>
    </row>
    <row r="21">
      <c r="A21" s="33"/>
      <c r="B21" s="34" t="s">
        <v>58</v>
      </c>
      <c r="C21" s="34" t="s">
        <v>59</v>
      </c>
      <c r="D21" s="33"/>
      <c r="E21" s="33"/>
      <c r="F21" s="33"/>
      <c r="G21" s="33"/>
      <c r="H21" s="33"/>
      <c r="I21" s="33"/>
      <c r="J21" s="39"/>
      <c r="K21" s="39"/>
      <c r="L21" s="36"/>
      <c r="M21" s="36"/>
    </row>
    <row r="22">
      <c r="A22" s="33"/>
      <c r="B22" s="33"/>
      <c r="C22" s="33"/>
      <c r="D22" s="33"/>
      <c r="E22" s="33"/>
      <c r="F22" s="33"/>
      <c r="G22" s="33"/>
      <c r="H22" s="33"/>
      <c r="I22" s="33"/>
      <c r="J22" s="39"/>
      <c r="K22" s="39"/>
      <c r="L22" s="36"/>
      <c r="M22" s="36"/>
    </row>
    <row r="23">
      <c r="A23" s="33"/>
      <c r="B23" s="33"/>
      <c r="C23" s="33"/>
      <c r="D23" s="33"/>
      <c r="E23" s="33"/>
      <c r="F23" s="33"/>
      <c r="G23" s="33"/>
      <c r="H23" s="33"/>
      <c r="I23" s="33"/>
      <c r="J23" s="39"/>
      <c r="K23" s="39"/>
      <c r="L23" s="36"/>
      <c r="M23" s="36"/>
    </row>
  </sheetData>
  <drawing r:id="rId1"/>
</worksheet>
</file>