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ZFI\"/>
    </mc:Choice>
  </mc:AlternateContent>
  <xr:revisionPtr revIDLastSave="0" documentId="13_ncr:1_{4EBB9D9C-015F-40A8-9BCF-CF6CF781D9FF}" xr6:coauthVersionLast="47" xr6:coauthVersionMax="47" xr10:uidLastSave="{00000000-0000-0000-0000-000000000000}"/>
  <bookViews>
    <workbookView xWindow="-193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D35" i="1"/>
  <c r="D33" i="1"/>
  <c r="D32" i="1"/>
  <c r="D31" i="1"/>
  <c r="C35" i="1"/>
  <c r="C33" i="1"/>
  <c r="C32" i="1"/>
  <c r="C31" i="1"/>
  <c r="B35" i="1"/>
  <c r="B34" i="1"/>
  <c r="B33" i="1"/>
  <c r="B32" i="1"/>
  <c r="B31" i="1"/>
  <c r="B27" i="1"/>
  <c r="C27" i="1"/>
  <c r="D27" i="1"/>
  <c r="B28" i="1"/>
  <c r="C28" i="1"/>
  <c r="D28" i="1"/>
  <c r="B29" i="1"/>
  <c r="C29" i="1"/>
  <c r="D29" i="1"/>
  <c r="D30" i="1" s="1"/>
  <c r="B30" i="1"/>
  <c r="C30" i="1"/>
  <c r="B24" i="1"/>
  <c r="C13" i="1"/>
  <c r="B9" i="1"/>
</calcChain>
</file>

<file path=xl/sharedStrings.xml><?xml version="1.0" encoding="utf-8"?>
<sst xmlns="http://schemas.openxmlformats.org/spreadsheetml/2006/main" count="39" uniqueCount="36">
  <si>
    <t>Element</t>
  </si>
  <si>
    <t>Cena</t>
  </si>
  <si>
    <t>Ekran TFT 5" HD (720p)</t>
  </si>
  <si>
    <t>Obudowa + montaż (plastik/metal)</t>
  </si>
  <si>
    <t>Moduł Wi‑Fi/Bluetooth</t>
  </si>
  <si>
    <t>Dashcam (przednia kamera 1080p)</t>
  </si>
  <si>
    <t>Płytka PCB + mikrokontroler + elementry dyskretne</t>
  </si>
  <si>
    <t>Akcesoria (uchwyt, ładowarka, przewody, itp.)</t>
  </si>
  <si>
    <t>Koszt produkcji I montażu</t>
  </si>
  <si>
    <t>Total</t>
  </si>
  <si>
    <t>Stanowisko</t>
  </si>
  <si>
    <t>Liczba</t>
  </si>
  <si>
    <t>Roczne wynagrodzenie</t>
  </si>
  <si>
    <t>Inżynier R&amp;D (projektant i programista firmware)</t>
  </si>
  <si>
    <t>Kwota</t>
  </si>
  <si>
    <t>Testy I certyfikacja CE</t>
  </si>
  <si>
    <t>Opakowania I instrukcje (design)</t>
  </si>
  <si>
    <t>Marketing startowy (mikro-influencerzy, reklama)</t>
  </si>
  <si>
    <t>Strona WWW / sklep</t>
  </si>
  <si>
    <t>Magazyn + logistyka</t>
  </si>
  <si>
    <t>Platformy e‑commerce (prowizje, opłaty)</t>
  </si>
  <si>
    <t>Obsługa zwrotów i gwarancje</t>
  </si>
  <si>
    <t>Zlecenie zaprojektowania oraz produkcji</t>
  </si>
  <si>
    <t>Pozycja</t>
  </si>
  <si>
    <t>Kwota (1000 szt.)</t>
  </si>
  <si>
    <t>Kwota (100 szt.)</t>
  </si>
  <si>
    <t>Kwota (2500 szt.)</t>
  </si>
  <si>
    <t>Koszt produkcji</t>
  </si>
  <si>
    <t>Koszt personelu</t>
  </si>
  <si>
    <t>Koszt operacyjny</t>
  </si>
  <si>
    <t>Suma</t>
  </si>
  <si>
    <t>Zysk przy cenie 300 PLN</t>
  </si>
  <si>
    <t>Zysk przy cenie 500 PLN</t>
  </si>
  <si>
    <t>Zysk przy cenie 700 PLN</t>
  </si>
  <si>
    <t>Zysk przy cenie 400 PLN</t>
  </si>
  <si>
    <t>Zysk przy cenie 600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</si>
</sst>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36FAE-7BC9-4C7C-B20E-787D4FC6CA6C}" name="Table1" displayName="Table1" ref="A1:B9" totalsRowCount="1">
  <autoFilter ref="A1:B8" xr:uid="{19E36FAE-7BC9-4C7C-B20E-787D4FC6CA6C}"/>
  <tableColumns count="2">
    <tableColumn id="1" xr3:uid="{9CC7029A-1E93-4DE6-87EA-51F5EB9CC74C}" name="Element" totalsRowLabel="Total"/>
    <tableColumn id="2" xr3:uid="{4052601B-FDDE-43C1-9258-14C9874854E3}" name="Cena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C6C5E-D685-4489-B528-D5BA430E71C7}" name="Table2" displayName="Table2" ref="A11:C13" totalsRowCount="1">
  <autoFilter ref="A11:C12" xr:uid="{A20C6C5E-D685-4489-B528-D5BA430E71C7}"/>
  <tableColumns count="3">
    <tableColumn id="1" xr3:uid="{F385C2C3-184E-4704-92EA-9DA926DD8648}" name="Stanowisko" totalsRowLabel="Total"/>
    <tableColumn id="2" xr3:uid="{21AB2D61-DACD-4D9D-8D09-3C92543FB879}" name="Liczba"/>
    <tableColumn id="3" xr3:uid="{5AD30CD2-873C-4C5D-9A60-DC272C0DA46E}" name="Roczne wynagrodzenie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444DC-01F8-4D0A-8BC5-B72D3528F0AD}" name="Table3" displayName="Table3" ref="A15:B24" totalsRowCount="1">
  <autoFilter ref="A15:B23" xr:uid="{B08444DC-01F8-4D0A-8BC5-B72D3528F0AD}"/>
  <tableColumns count="2">
    <tableColumn id="1" xr3:uid="{DB7A9CE8-B9A7-40BF-A766-E1CD930BA207}" name="Element" totalsRowLabel="Total"/>
    <tableColumn id="2" xr3:uid="{677C599A-CE3E-403D-91B8-2BFD5D1D4266}" name="Kwota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A71AA8-A963-434F-98DC-AC2827F7404D}" name="Table4" displayName="Table4" ref="A26:D35" totalsRowShown="0">
  <autoFilter ref="A26:D35" xr:uid="{EFA71AA8-A963-434F-98DC-AC2827F7404D}"/>
  <tableColumns count="4">
    <tableColumn id="1" xr3:uid="{C2E3E9C2-B46D-4A55-BC8B-6A48855E00C0}" name="Pozycja"/>
    <tableColumn id="2" xr3:uid="{218120AD-93D0-48A2-9A75-11F24189F0D7}" name="Kwota (100 szt.)">
      <calculatedColumnFormula>Table1[[#Totals],[Cena]]*100</calculatedColumnFormula>
    </tableColumn>
    <tableColumn id="3" xr3:uid="{967C91BD-1DB5-45F4-B162-2B9F69BA2EF3}" name="Kwota (1000 szt.)">
      <calculatedColumnFormula>Table1[[#Totals],[Cena]]*1000</calculatedColumnFormula>
    </tableColumn>
    <tableColumn id="4" xr3:uid="{A13321AE-7C57-4239-9DE8-4EAE0493451E}" name="Kwota (2500 szt.)">
      <calculatedColumnFormula>Table1[[#Totals],[Cena]]*2500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D40" sqref="D40"/>
    </sheetView>
  </sheetViews>
  <sheetFormatPr defaultRowHeight="15" x14ac:dyDescent="0.25"/>
  <cols>
    <col min="1" max="1" width="47.7109375" customWidth="1"/>
    <col min="2" max="2" width="24.28515625" customWidth="1"/>
    <col min="3" max="3" width="19.42578125" customWidth="1"/>
    <col min="4" max="4" width="1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30</v>
      </c>
    </row>
    <row r="3" spans="1:3" x14ac:dyDescent="0.25">
      <c r="A3" t="s">
        <v>3</v>
      </c>
      <c r="B3">
        <v>20</v>
      </c>
    </row>
    <row r="4" spans="1:3" x14ac:dyDescent="0.25">
      <c r="A4" t="s">
        <v>4</v>
      </c>
      <c r="B4">
        <v>5</v>
      </c>
    </row>
    <row r="5" spans="1:3" x14ac:dyDescent="0.25">
      <c r="A5" t="s">
        <v>5</v>
      </c>
      <c r="B5">
        <v>100</v>
      </c>
    </row>
    <row r="6" spans="1:3" x14ac:dyDescent="0.25">
      <c r="A6" t="s">
        <v>6</v>
      </c>
      <c r="B6">
        <v>70</v>
      </c>
    </row>
    <row r="7" spans="1:3" x14ac:dyDescent="0.25">
      <c r="A7" t="s">
        <v>7</v>
      </c>
      <c r="B7">
        <v>20</v>
      </c>
    </row>
    <row r="8" spans="1:3" x14ac:dyDescent="0.25">
      <c r="A8" t="s">
        <v>8</v>
      </c>
      <c r="B8">
        <v>25</v>
      </c>
    </row>
    <row r="9" spans="1:3" x14ac:dyDescent="0.25">
      <c r="A9" t="s">
        <v>9</v>
      </c>
      <c r="B9">
        <f>SUBTOTAL(109,Table1[Cena])</f>
        <v>270</v>
      </c>
    </row>
    <row r="11" spans="1:3" x14ac:dyDescent="0.25">
      <c r="A11" t="s">
        <v>10</v>
      </c>
      <c r="B11" t="s">
        <v>11</v>
      </c>
      <c r="C11" t="s">
        <v>12</v>
      </c>
    </row>
    <row r="12" spans="1:3" x14ac:dyDescent="0.25">
      <c r="A12" t="s">
        <v>13</v>
      </c>
      <c r="B12">
        <v>1</v>
      </c>
      <c r="C12">
        <v>120000</v>
      </c>
    </row>
    <row r="13" spans="1:3" x14ac:dyDescent="0.25">
      <c r="A13" t="s">
        <v>9</v>
      </c>
      <c r="C13">
        <f>SUBTOTAL(109,Table2[Roczne wynagrodzenie])</f>
        <v>120000</v>
      </c>
    </row>
    <row r="15" spans="1:3" x14ac:dyDescent="0.25">
      <c r="A15" t="s">
        <v>0</v>
      </c>
      <c r="B15" t="s">
        <v>14</v>
      </c>
    </row>
    <row r="16" spans="1:3" x14ac:dyDescent="0.25">
      <c r="A16" t="s">
        <v>15</v>
      </c>
      <c r="B16">
        <v>8000</v>
      </c>
    </row>
    <row r="17" spans="1:4" x14ac:dyDescent="0.25">
      <c r="A17" t="s">
        <v>16</v>
      </c>
      <c r="B17">
        <v>4000</v>
      </c>
    </row>
    <row r="18" spans="1:4" x14ac:dyDescent="0.25">
      <c r="A18" t="s">
        <v>17</v>
      </c>
      <c r="B18">
        <v>3000</v>
      </c>
    </row>
    <row r="19" spans="1:4" x14ac:dyDescent="0.25">
      <c r="A19" t="s">
        <v>18</v>
      </c>
      <c r="B19">
        <v>3000</v>
      </c>
    </row>
    <row r="20" spans="1:4" x14ac:dyDescent="0.25">
      <c r="A20" t="s">
        <v>19</v>
      </c>
      <c r="B20">
        <v>5000</v>
      </c>
    </row>
    <row r="21" spans="1:4" x14ac:dyDescent="0.25">
      <c r="A21" t="s">
        <v>20</v>
      </c>
      <c r="B21">
        <v>6000</v>
      </c>
    </row>
    <row r="22" spans="1:4" x14ac:dyDescent="0.25">
      <c r="A22" t="s">
        <v>21</v>
      </c>
      <c r="B22">
        <v>2500</v>
      </c>
    </row>
    <row r="23" spans="1:4" x14ac:dyDescent="0.25">
      <c r="A23" t="s">
        <v>22</v>
      </c>
      <c r="B23">
        <v>10000</v>
      </c>
    </row>
    <row r="24" spans="1:4" x14ac:dyDescent="0.25">
      <c r="A24" t="s">
        <v>9</v>
      </c>
      <c r="B24">
        <f>SUBTOTAL(109,Table3[Kwota])</f>
        <v>41500</v>
      </c>
    </row>
    <row r="26" spans="1:4" x14ac:dyDescent="0.25">
      <c r="A26" t="s">
        <v>23</v>
      </c>
      <c r="B26" t="s">
        <v>25</v>
      </c>
      <c r="C26" t="s">
        <v>24</v>
      </c>
      <c r="D26" t="s">
        <v>26</v>
      </c>
    </row>
    <row r="27" spans="1:4" x14ac:dyDescent="0.25">
      <c r="A27" t="s">
        <v>27</v>
      </c>
      <c r="B27">
        <f>Table1[[#Totals],[Cena]]*100</f>
        <v>27000</v>
      </c>
      <c r="C27">
        <f>Table1[[#Totals],[Cena]]*1000</f>
        <v>270000</v>
      </c>
      <c r="D27">
        <f>Table1[[#Totals],[Cena]]*2500</f>
        <v>675000</v>
      </c>
    </row>
    <row r="28" spans="1:4" x14ac:dyDescent="0.25">
      <c r="A28" t="s">
        <v>28</v>
      </c>
      <c r="B28">
        <f>SUBTOTAL(109,Table2[Roczne wynagrodzenie])</f>
        <v>120000</v>
      </c>
      <c r="C28">
        <f>SUBTOTAL(109,Table2[Roczne wynagrodzenie])</f>
        <v>120000</v>
      </c>
      <c r="D28">
        <f>SUBTOTAL(109,Table2[Roczne wynagrodzenie])</f>
        <v>120000</v>
      </c>
    </row>
    <row r="29" spans="1:4" x14ac:dyDescent="0.25">
      <c r="A29" t="s">
        <v>29</v>
      </c>
      <c r="B29">
        <f>SUBTOTAL(109,Table3[Kwota])</f>
        <v>41500</v>
      </c>
      <c r="C29">
        <f>SUBTOTAL(109,Table3[Kwota])</f>
        <v>41500</v>
      </c>
      <c r="D29">
        <f>SUBTOTAL(109,Table3[Kwota])</f>
        <v>41500</v>
      </c>
    </row>
    <row r="30" spans="1:4" x14ac:dyDescent="0.25">
      <c r="A30" s="1" t="s">
        <v>30</v>
      </c>
      <c r="B30">
        <f>SUM(B27:B29)</f>
        <v>188500</v>
      </c>
      <c r="C30">
        <f t="shared" ref="C30:D30" si="0">SUM(C27:C29)</f>
        <v>431500</v>
      </c>
      <c r="D30">
        <f t="shared" si="0"/>
        <v>836500</v>
      </c>
    </row>
    <row r="31" spans="1:4" x14ac:dyDescent="0.25">
      <c r="A31" t="s">
        <v>31</v>
      </c>
      <c r="B31">
        <f>300*100-$B$30</f>
        <v>-158500</v>
      </c>
      <c r="C31">
        <f>300*1000-$C$30</f>
        <v>-131500</v>
      </c>
      <c r="D31">
        <f>300*2500-$D$30</f>
        <v>-86500</v>
      </c>
    </row>
    <row r="32" spans="1:4" x14ac:dyDescent="0.25">
      <c r="A32" t="s">
        <v>34</v>
      </c>
      <c r="B32">
        <f>400*100-$B$30</f>
        <v>-148500</v>
      </c>
      <c r="C32">
        <f>400*1000-$C$30</f>
        <v>-31500</v>
      </c>
      <c r="D32">
        <f>400*2500-$D$30</f>
        <v>163500</v>
      </c>
    </row>
    <row r="33" spans="1:4" x14ac:dyDescent="0.25">
      <c r="A33" t="s">
        <v>32</v>
      </c>
      <c r="B33">
        <f>500*100-$B$30</f>
        <v>-138500</v>
      </c>
      <c r="C33">
        <f>500*1000-$C$30</f>
        <v>68500</v>
      </c>
      <c r="D33">
        <f>500*2500-$D$30</f>
        <v>413500</v>
      </c>
    </row>
    <row r="34" spans="1:4" x14ac:dyDescent="0.25">
      <c r="A34" t="s">
        <v>35</v>
      </c>
      <c r="B34">
        <f>600*100-$B$30</f>
        <v>-128500</v>
      </c>
      <c r="C34">
        <f>600*1000-$C$30</f>
        <v>168500</v>
      </c>
      <c r="D34">
        <f>600*2500-$D$30</f>
        <v>663500</v>
      </c>
    </row>
    <row r="35" spans="1:4" x14ac:dyDescent="0.25">
      <c r="A35" s="2" t="s">
        <v>33</v>
      </c>
      <c r="B35" s="3">
        <f>700*100-$B$30</f>
        <v>-118500</v>
      </c>
      <c r="C35" s="3">
        <f>700*1000-$C$30</f>
        <v>268500</v>
      </c>
      <c r="D35" s="4">
        <f>700*2500-$D$30</f>
        <v>913500</v>
      </c>
    </row>
  </sheetData>
  <conditionalFormatting sqref="B31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KanarekLife</dc:creator>
  <cp:lastModifiedBy>Stanisław Nieradko</cp:lastModifiedBy>
  <dcterms:created xsi:type="dcterms:W3CDTF">2015-06-05T18:17:20Z</dcterms:created>
  <dcterms:modified xsi:type="dcterms:W3CDTF">2025-05-18T06:53:41Z</dcterms:modified>
</cp:coreProperties>
</file>