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GuoKangli\Desktop\"/>
    </mc:Choice>
  </mc:AlternateContent>
  <xr:revisionPtr revIDLastSave="0" documentId="13_ncr:1_{C9622258-55DC-48DE-83A3-97212DC59C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距离矩阵" sheetId="3" r:id="rId2"/>
    <sheet name="最短距离法" sheetId="5" r:id="rId3"/>
    <sheet name="均值距离法" sheetId="4" r:id="rId4"/>
    <sheet name="weighted距离法" sheetId="6" r:id="rId5"/>
    <sheet name="ward距离方法" sheetId="7" r:id="rId6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7" l="1"/>
  <c r="B4" i="7"/>
  <c r="C5" i="7"/>
  <c r="C6" i="7"/>
  <c r="C7" i="7"/>
  <c r="I5" i="7"/>
  <c r="B5" i="7"/>
  <c r="B6" i="7"/>
  <c r="J5" i="7" l="1"/>
  <c r="E7" i="7"/>
  <c r="D7" i="7"/>
  <c r="L5" i="7" s="1"/>
  <c r="B7" i="7"/>
  <c r="I6" i="7" s="1"/>
  <c r="L3" i="7" s="1"/>
  <c r="J6" i="7"/>
  <c r="L4" i="7" s="1"/>
  <c r="F6" i="7"/>
  <c r="D6" i="7"/>
  <c r="E4" i="7"/>
  <c r="E5" i="7"/>
  <c r="K4" i="7"/>
  <c r="D3" i="7"/>
  <c r="F4" i="7"/>
  <c r="D4" i="7"/>
  <c r="I4" i="7"/>
  <c r="E3" i="7"/>
  <c r="C3" i="7"/>
  <c r="I13" i="6"/>
  <c r="C14" i="6"/>
  <c r="C14" i="4"/>
  <c r="B13" i="6"/>
  <c r="J12" i="6"/>
  <c r="C12" i="6"/>
  <c r="E7" i="6"/>
  <c r="D7" i="6"/>
  <c r="K6" i="6" s="1"/>
  <c r="L5" i="6" s="1"/>
  <c r="C7" i="6"/>
  <c r="B7" i="6"/>
  <c r="I6" i="6" s="1"/>
  <c r="L3" i="6" s="1"/>
  <c r="J6" i="6"/>
  <c r="L4" i="6" s="1"/>
  <c r="F6" i="6"/>
  <c r="D6" i="6"/>
  <c r="C6" i="6"/>
  <c r="E4" i="6" s="1"/>
  <c r="B6" i="6"/>
  <c r="E5" i="6"/>
  <c r="C5" i="6"/>
  <c r="J5" i="6" s="1"/>
  <c r="K4" i="6" s="1"/>
  <c r="B5" i="6"/>
  <c r="D3" i="6" s="1"/>
  <c r="F4" i="6"/>
  <c r="D4" i="6"/>
  <c r="B4" i="6"/>
  <c r="I4" i="6" s="1"/>
  <c r="J3" i="6" s="1"/>
  <c r="E3" i="6"/>
  <c r="C3" i="6"/>
  <c r="I13" i="4"/>
  <c r="B13" i="4"/>
  <c r="C14" i="5"/>
  <c r="B13" i="5"/>
  <c r="K6" i="5"/>
  <c r="J5" i="5"/>
  <c r="B4" i="5"/>
  <c r="B4" i="4"/>
  <c r="I4" i="4" s="1"/>
  <c r="K6" i="4"/>
  <c r="J5" i="4"/>
  <c r="I5" i="4"/>
  <c r="C7" i="4"/>
  <c r="C6" i="4"/>
  <c r="C5" i="4"/>
  <c r="B14" i="5"/>
  <c r="L5" i="5"/>
  <c r="K4" i="5"/>
  <c r="I5" i="5"/>
  <c r="K3" i="5"/>
  <c r="J6" i="5"/>
  <c r="L4" i="5" s="1"/>
  <c r="I6" i="5"/>
  <c r="I4" i="5"/>
  <c r="L3" i="5"/>
  <c r="J3" i="5"/>
  <c r="E7" i="5"/>
  <c r="D7" i="5"/>
  <c r="C7" i="5"/>
  <c r="B7" i="5"/>
  <c r="F6" i="5"/>
  <c r="D6" i="5"/>
  <c r="C6" i="5"/>
  <c r="E4" i="5" s="1"/>
  <c r="B6" i="5"/>
  <c r="F5" i="5"/>
  <c r="E5" i="5"/>
  <c r="C5" i="5"/>
  <c r="B5" i="5"/>
  <c r="F4" i="5"/>
  <c r="D4" i="5"/>
  <c r="F3" i="5"/>
  <c r="E3" i="5"/>
  <c r="D3" i="5"/>
  <c r="C3" i="5"/>
  <c r="B14" i="4"/>
  <c r="D12" i="4" s="1"/>
  <c r="L5" i="4"/>
  <c r="L3" i="4"/>
  <c r="K3" i="4"/>
  <c r="J6" i="4"/>
  <c r="L4" i="4" s="1"/>
  <c r="K4" i="4"/>
  <c r="I6" i="4"/>
  <c r="E7" i="4"/>
  <c r="F6" i="4" s="1"/>
  <c r="D7" i="4"/>
  <c r="F5" i="4" s="1"/>
  <c r="D6" i="4"/>
  <c r="E5" i="4" s="1"/>
  <c r="B6" i="4"/>
  <c r="E3" i="4" s="1"/>
  <c r="B7" i="4"/>
  <c r="F3" i="4" s="1"/>
  <c r="B5" i="4"/>
  <c r="D3" i="4" s="1"/>
  <c r="F4" i="4"/>
  <c r="E4" i="4"/>
  <c r="D4" i="4"/>
  <c r="B13" i="7" l="1"/>
  <c r="C14" i="7"/>
  <c r="D13" i="7" s="1"/>
  <c r="C12" i="7"/>
  <c r="J3" i="7"/>
  <c r="F3" i="7"/>
  <c r="F5" i="7"/>
  <c r="D13" i="6"/>
  <c r="I5" i="6"/>
  <c r="F3" i="6"/>
  <c r="F5" i="6"/>
  <c r="D13" i="5"/>
  <c r="C12" i="5"/>
  <c r="I13" i="5"/>
  <c r="J12" i="5" s="1"/>
  <c r="C12" i="4"/>
  <c r="J3" i="4"/>
  <c r="C3" i="4"/>
  <c r="J12" i="4"/>
  <c r="D13" i="4"/>
  <c r="D12" i="5"/>
  <c r="I13" i="7" l="1"/>
  <c r="K3" i="7"/>
  <c r="B14" i="7"/>
  <c r="K3" i="6"/>
  <c r="B14" i="6"/>
  <c r="D12" i="6" s="1"/>
  <c r="J12" i="7" l="1"/>
  <c r="D12" i="7"/>
</calcChain>
</file>

<file path=xl/sharedStrings.xml><?xml version="1.0" encoding="utf-8"?>
<sst xmlns="http://schemas.openxmlformats.org/spreadsheetml/2006/main" count="188" uniqueCount="27">
  <si>
    <t>tot_product_x</t>
  </si>
  <si>
    <t>tot_product_y</t>
    <phoneticPr fontId="1" type="noConversion"/>
  </si>
  <si>
    <t>distance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</si>
  <si>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</si>
  <si>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</si>
  <si>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</si>
  <si>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</si>
  <si>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</si>
  <si>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</si>
  <si>
    <t>f</t>
    <phoneticPr fontId="1" type="noConversion"/>
  </si>
  <si>
    <t>d</t>
  </si>
  <si>
    <t>e</t>
  </si>
  <si>
    <t>a</t>
  </si>
  <si>
    <t>b</t>
  </si>
  <si>
    <t>c</t>
  </si>
  <si>
    <t>(b,c)</t>
    <phoneticPr fontId="1" type="noConversion"/>
  </si>
  <si>
    <t>(d,e)</t>
    <phoneticPr fontId="1" type="noConversion"/>
  </si>
  <si>
    <t>(b,c,f)</t>
    <phoneticPr fontId="1" type="noConversion"/>
  </si>
  <si>
    <t>第一次更新距离矩阵【b&amp;c聚合】</t>
    <phoneticPr fontId="1" type="noConversion"/>
  </si>
  <si>
    <t>第二次更新距离矩阵【d&amp;e聚合】</t>
    <phoneticPr fontId="1" type="noConversion"/>
  </si>
  <si>
    <t>第三次更新距离矩阵【u(b,c)&amp;f聚合】</t>
    <phoneticPr fontId="1" type="noConversion"/>
  </si>
  <si>
    <t>(a,b,c,f)</t>
    <phoneticPr fontId="1" type="noConversion"/>
  </si>
  <si>
    <t>第四次更新距离矩阵【u(b,c,f)&amp;a聚合】</t>
    <phoneticPr fontId="1" type="noConversion"/>
  </si>
  <si>
    <t>注：</t>
    <phoneticPr fontId="1" type="noConversion"/>
  </si>
  <si>
    <t>求a与(b,c,f)距离为：(d(a,b)+d(a,c)+d(a,f))/3</t>
    <phoneticPr fontId="1" type="noConversion"/>
  </si>
  <si>
    <t>而不是：(d(u(b,c),a)+d(u(b,c),f))/2=(22.1+17.7)/2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</si>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</sst>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81" formatCode="0.00_);[Red]\(0.00\)"/>
    <numFmt numFmtId="182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8"/>
      <name val="微软雅黑"/>
      <family val="2"/>
      <charset val="134"/>
    </font>
    <font>
      <b/>
      <sz val="10"/>
      <color theme="8"/>
      <name val="微软雅黑"/>
      <family val="2"/>
      <charset val="134"/>
    </font>
    <font>
      <sz val="10"/>
      <color theme="8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Fill="1" applyBorder="1" applyAlignment="1">
      <alignment horizontal="left"/>
    </xf>
    <xf numFmtId="0" fontId="0" fillId="0" borderId="1" xfId="0" applyBorder="1"/>
    <xf numFmtId="176" fontId="2" fillId="0" borderId="1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76" fontId="3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181" fontId="2" fillId="0" borderId="1" xfId="0" applyNumberFormat="1" applyFont="1" applyBorder="1" applyAlignment="1">
      <alignment horizontal="left"/>
    </xf>
    <xf numFmtId="182" fontId="2" fillId="0" borderId="1" xfId="0" applyNumberFormat="1" applyFont="1" applyBorder="1" applyAlignment="1">
      <alignment horizontal="left"/>
    </xf>
    <xf numFmtId="176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81" fontId="7" fillId="0" borderId="1" xfId="0" applyNumberFormat="1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142875</xdr:rowOff>
    </xdr:from>
    <xdr:to>
      <xdr:col>4</xdr:col>
      <xdr:colOff>38100</xdr:colOff>
      <xdr:row>6</xdr:row>
      <xdr:rowOff>38100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FFEF9F4B-A865-4E77-BC89-55C2521664DB}"/>
            </a:ext>
          </a:extLst>
        </xdr:cNvPr>
        <xdr:cNvSpPr/>
      </xdr:nvSpPr>
      <xdr:spPr>
        <a:xfrm>
          <a:off x="1990725" y="96202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609600</xdr:colOff>
      <xdr:row>4</xdr:row>
      <xdr:rowOff>161925</xdr:rowOff>
    </xdr:from>
    <xdr:to>
      <xdr:col>10</xdr:col>
      <xdr:colOff>28575</xdr:colOff>
      <xdr:row>6</xdr:row>
      <xdr:rowOff>57150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853B23E5-2BBC-4037-9B9D-F66889270609}"/>
            </a:ext>
          </a:extLst>
        </xdr:cNvPr>
        <xdr:cNvSpPr/>
      </xdr:nvSpPr>
      <xdr:spPr>
        <a:xfrm>
          <a:off x="6096000" y="98107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571500</xdr:colOff>
      <xdr:row>11</xdr:row>
      <xdr:rowOff>142875</xdr:rowOff>
    </xdr:from>
    <xdr:to>
      <xdr:col>1</xdr:col>
      <xdr:colOff>676275</xdr:colOff>
      <xdr:row>13</xdr:row>
      <xdr:rowOff>38100</xdr:rowOff>
    </xdr:to>
    <xdr:sp macro="" textlink="">
      <xdr:nvSpPr>
        <xdr:cNvPr id="5" name="椭圆 4">
          <a:extLst>
            <a:ext uri="{FF2B5EF4-FFF2-40B4-BE49-F238E27FC236}">
              <a16:creationId xmlns:a16="http://schemas.microsoft.com/office/drawing/2014/main" id="{01DEA753-F6B6-45D1-AEB7-52A7218EA086}"/>
            </a:ext>
          </a:extLst>
        </xdr:cNvPr>
        <xdr:cNvSpPr/>
      </xdr:nvSpPr>
      <xdr:spPr>
        <a:xfrm>
          <a:off x="571500" y="235267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142875</xdr:rowOff>
    </xdr:from>
    <xdr:to>
      <xdr:col>4</xdr:col>
      <xdr:colOff>38100</xdr:colOff>
      <xdr:row>6</xdr:row>
      <xdr:rowOff>38100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D59A6210-8114-407D-9083-C338A4091C1E}"/>
            </a:ext>
          </a:extLst>
        </xdr:cNvPr>
        <xdr:cNvSpPr/>
      </xdr:nvSpPr>
      <xdr:spPr>
        <a:xfrm>
          <a:off x="1990725" y="96202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590550</xdr:colOff>
      <xdr:row>4</xdr:row>
      <xdr:rowOff>180975</xdr:rowOff>
    </xdr:from>
    <xdr:to>
      <xdr:col>10</xdr:col>
      <xdr:colOff>9525</xdr:colOff>
      <xdr:row>6</xdr:row>
      <xdr:rowOff>76200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4E7B062F-0A19-4E50-90C8-2F43222A0120}"/>
            </a:ext>
          </a:extLst>
        </xdr:cNvPr>
        <xdr:cNvSpPr/>
      </xdr:nvSpPr>
      <xdr:spPr>
        <a:xfrm>
          <a:off x="6076950" y="100012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571500</xdr:colOff>
      <xdr:row>11</xdr:row>
      <xdr:rowOff>142875</xdr:rowOff>
    </xdr:from>
    <xdr:to>
      <xdr:col>1</xdr:col>
      <xdr:colOff>676275</xdr:colOff>
      <xdr:row>13</xdr:row>
      <xdr:rowOff>38100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EA75CE29-F7C9-4AFA-8A07-215B5E93CA69}"/>
            </a:ext>
          </a:extLst>
        </xdr:cNvPr>
        <xdr:cNvSpPr/>
      </xdr:nvSpPr>
      <xdr:spPr>
        <a:xfrm>
          <a:off x="571500" y="235267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13</xdr:row>
      <xdr:rowOff>38100</xdr:rowOff>
    </xdr:from>
    <xdr:to>
      <xdr:col>1</xdr:col>
      <xdr:colOff>280988</xdr:colOff>
      <xdr:row>15</xdr:row>
      <xdr:rowOff>190500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64BDCEE7-702C-4E70-A44A-8A5EC0E23B30}"/>
            </a:ext>
          </a:extLst>
        </xdr:cNvPr>
        <xdr:cNvCxnSpPr>
          <a:stCxn id="4" idx="4"/>
        </xdr:cNvCxnSpPr>
      </xdr:nvCxnSpPr>
      <xdr:spPr>
        <a:xfrm flipH="1">
          <a:off x="952500" y="2667000"/>
          <a:ext cx="14288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142875</xdr:rowOff>
    </xdr:from>
    <xdr:to>
      <xdr:col>4</xdr:col>
      <xdr:colOff>38100</xdr:colOff>
      <xdr:row>6</xdr:row>
      <xdr:rowOff>38100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7E840F1B-14CE-4CF2-97CD-17339FFC8369}"/>
            </a:ext>
          </a:extLst>
        </xdr:cNvPr>
        <xdr:cNvSpPr/>
      </xdr:nvSpPr>
      <xdr:spPr>
        <a:xfrm>
          <a:off x="1990725" y="96202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590550</xdr:colOff>
      <xdr:row>4</xdr:row>
      <xdr:rowOff>180975</xdr:rowOff>
    </xdr:from>
    <xdr:to>
      <xdr:col>10</xdr:col>
      <xdr:colOff>9525</xdr:colOff>
      <xdr:row>6</xdr:row>
      <xdr:rowOff>76200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ECCBC9DA-27D1-41A5-BBA0-6297F08C5362}"/>
            </a:ext>
          </a:extLst>
        </xdr:cNvPr>
        <xdr:cNvSpPr/>
      </xdr:nvSpPr>
      <xdr:spPr>
        <a:xfrm>
          <a:off x="6076950" y="100012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571500</xdr:colOff>
      <xdr:row>11</xdr:row>
      <xdr:rowOff>142875</xdr:rowOff>
    </xdr:from>
    <xdr:to>
      <xdr:col>1</xdr:col>
      <xdr:colOff>676275</xdr:colOff>
      <xdr:row>13</xdr:row>
      <xdr:rowOff>38100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991AED3B-DEB4-4369-BD9F-A3D5FA2AD251}"/>
            </a:ext>
          </a:extLst>
        </xdr:cNvPr>
        <xdr:cNvSpPr/>
      </xdr:nvSpPr>
      <xdr:spPr>
        <a:xfrm>
          <a:off x="571500" y="235267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142875</xdr:rowOff>
    </xdr:from>
    <xdr:to>
      <xdr:col>4</xdr:col>
      <xdr:colOff>38100</xdr:colOff>
      <xdr:row>6</xdr:row>
      <xdr:rowOff>38100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8FD7FCCA-4EB1-4DD6-B849-9E2D7C61DD4D}"/>
            </a:ext>
          </a:extLst>
        </xdr:cNvPr>
        <xdr:cNvSpPr/>
      </xdr:nvSpPr>
      <xdr:spPr>
        <a:xfrm>
          <a:off x="1990725" y="96202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590550</xdr:colOff>
      <xdr:row>4</xdr:row>
      <xdr:rowOff>180975</xdr:rowOff>
    </xdr:from>
    <xdr:to>
      <xdr:col>10</xdr:col>
      <xdr:colOff>9525</xdr:colOff>
      <xdr:row>6</xdr:row>
      <xdr:rowOff>76200</xdr:rowOff>
    </xdr:to>
    <xdr:sp macro="" textlink="">
      <xdr:nvSpPr>
        <xdr:cNvPr id="3" name="椭圆 2">
          <a:extLst>
            <a:ext uri="{FF2B5EF4-FFF2-40B4-BE49-F238E27FC236}">
              <a16:creationId xmlns:a16="http://schemas.microsoft.com/office/drawing/2014/main" id="{C14375BA-A6B6-4064-B6C5-EA011A0C76BB}"/>
            </a:ext>
          </a:extLst>
        </xdr:cNvPr>
        <xdr:cNvSpPr/>
      </xdr:nvSpPr>
      <xdr:spPr>
        <a:xfrm>
          <a:off x="6076950" y="100012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571500</xdr:colOff>
      <xdr:row>11</xdr:row>
      <xdr:rowOff>142875</xdr:rowOff>
    </xdr:from>
    <xdr:to>
      <xdr:col>1</xdr:col>
      <xdr:colOff>676275</xdr:colOff>
      <xdr:row>13</xdr:row>
      <xdr:rowOff>38100</xdr:rowOff>
    </xdr:to>
    <xdr:sp macro="" textlink="">
      <xdr:nvSpPr>
        <xdr:cNvPr id="4" name="椭圆 3">
          <a:extLst>
            <a:ext uri="{FF2B5EF4-FFF2-40B4-BE49-F238E27FC236}">
              <a16:creationId xmlns:a16="http://schemas.microsoft.com/office/drawing/2014/main" id="{1C444B33-FA6D-4A6C-9492-71DACBFFAB47}"/>
            </a:ext>
          </a:extLst>
        </xdr:cNvPr>
        <xdr:cNvSpPr/>
      </xdr:nvSpPr>
      <xdr:spPr>
        <a:xfrm>
          <a:off x="571500" y="2352675"/>
          <a:ext cx="790575" cy="314325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selection activeCell="I16" sqref="I16"/>
    </sheetView>
  </sheetViews>
  <sheetFormatPr defaultRowHeight="14.25" x14ac:dyDescent="0.2"/>
  <cols>
    <col min="1" max="1" width="16" customWidth="1"/>
    <col min="2" max="2" width="14.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 t="s">
        <v>3</v>
      </c>
      <c r="C2">
        <v>21.6</v>
      </c>
    </row>
    <row r="3" spans="1:3" x14ac:dyDescent="0.2">
      <c r="A3" t="s">
        <v>4</v>
      </c>
      <c r="B3" t="s">
        <v>5</v>
      </c>
      <c r="C3">
        <v>22.6</v>
      </c>
    </row>
    <row r="4" spans="1:3" x14ac:dyDescent="0.2">
      <c r="A4" t="s">
        <v>4</v>
      </c>
      <c r="B4" t="s">
        <v>6</v>
      </c>
      <c r="C4">
        <v>63.9</v>
      </c>
    </row>
    <row r="5" spans="1:3" x14ac:dyDescent="0.2">
      <c r="A5" t="s">
        <v>4</v>
      </c>
      <c r="B5" t="s">
        <v>7</v>
      </c>
      <c r="C5">
        <v>65.099999999999994</v>
      </c>
    </row>
    <row r="6" spans="1:3" x14ac:dyDescent="0.2">
      <c r="A6" t="s">
        <v>4</v>
      </c>
      <c r="B6" t="s">
        <v>9</v>
      </c>
      <c r="C6">
        <v>17.7</v>
      </c>
    </row>
    <row r="7" spans="1:3" x14ac:dyDescent="0.2">
      <c r="A7" t="s">
        <v>3</v>
      </c>
      <c r="B7" t="s">
        <v>5</v>
      </c>
      <c r="C7">
        <v>1.2</v>
      </c>
    </row>
    <row r="8" spans="1:3" x14ac:dyDescent="0.2">
      <c r="A8" t="s">
        <v>3</v>
      </c>
      <c r="B8" t="s">
        <v>6</v>
      </c>
      <c r="C8">
        <v>42.3</v>
      </c>
    </row>
    <row r="9" spans="1:3" x14ac:dyDescent="0.2">
      <c r="A9" t="s">
        <v>3</v>
      </c>
      <c r="B9" t="s">
        <v>7</v>
      </c>
      <c r="C9">
        <v>43.5</v>
      </c>
    </row>
    <row r="10" spans="1:3" x14ac:dyDescent="0.2">
      <c r="A10" t="s">
        <v>3</v>
      </c>
      <c r="B10" t="s">
        <v>9</v>
      </c>
      <c r="C10">
        <v>10</v>
      </c>
    </row>
    <row r="11" spans="1:3" x14ac:dyDescent="0.2">
      <c r="A11" t="s">
        <v>5</v>
      </c>
      <c r="B11" t="s">
        <v>6</v>
      </c>
      <c r="C11">
        <v>41.3</v>
      </c>
    </row>
    <row r="12" spans="1:3" x14ac:dyDescent="0.2">
      <c r="A12" t="s">
        <v>5</v>
      </c>
      <c r="B12" t="s">
        <v>7</v>
      </c>
      <c r="C12">
        <v>42.5</v>
      </c>
    </row>
    <row r="13" spans="1:3" x14ac:dyDescent="0.2">
      <c r="A13" t="s">
        <v>5</v>
      </c>
      <c r="B13" t="s">
        <v>9</v>
      </c>
      <c r="C13">
        <v>4.9000000000000004</v>
      </c>
    </row>
    <row r="14" spans="1:3" x14ac:dyDescent="0.2">
      <c r="A14" t="s">
        <v>6</v>
      </c>
      <c r="B14" t="s">
        <v>7</v>
      </c>
      <c r="C14">
        <v>3</v>
      </c>
    </row>
    <row r="15" spans="1:3" x14ac:dyDescent="0.2">
      <c r="A15" t="s">
        <v>6</v>
      </c>
      <c r="B15" t="s">
        <v>9</v>
      </c>
      <c r="C15">
        <v>46.2</v>
      </c>
    </row>
    <row r="16" spans="1:3" x14ac:dyDescent="0.2">
      <c r="A16" t="s">
        <v>7</v>
      </c>
      <c r="B16" t="s">
        <v>9</v>
      </c>
      <c r="C16">
        <v>47.4</v>
      </c>
    </row>
    <row r="17" spans="1:3" x14ac:dyDescent="0.2">
      <c r="A17" t="s">
        <v>26</v>
      </c>
      <c r="B17" t="s">
        <v>4</v>
      </c>
      <c r="C17">
        <v>100</v>
      </c>
    </row>
    <row r="18" spans="1:3" x14ac:dyDescent="0.2">
      <c r="A18" t="s">
        <v>26</v>
      </c>
      <c r="B18" t="s">
        <v>3</v>
      </c>
      <c r="C18">
        <v>13</v>
      </c>
    </row>
    <row r="19" spans="1:3" x14ac:dyDescent="0.2">
      <c r="A19" t="s">
        <v>26</v>
      </c>
      <c r="B19" t="s">
        <v>5</v>
      </c>
      <c r="C19">
        <v>15</v>
      </c>
    </row>
    <row r="20" spans="1:3" x14ac:dyDescent="0.2">
      <c r="A20" t="s">
        <v>26</v>
      </c>
      <c r="B20" t="s">
        <v>6</v>
      </c>
      <c r="C20">
        <v>30</v>
      </c>
    </row>
    <row r="21" spans="1:3" x14ac:dyDescent="0.2">
      <c r="A21" t="s">
        <v>26</v>
      </c>
      <c r="B21" t="s">
        <v>7</v>
      </c>
      <c r="C21">
        <v>28</v>
      </c>
    </row>
    <row r="22" spans="1:3" x14ac:dyDescent="0.2">
      <c r="A22" t="s">
        <v>26</v>
      </c>
      <c r="B22" t="s">
        <v>9</v>
      </c>
      <c r="C2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B003-143F-4B24-AE9F-F6D4C364C0D0}">
  <dimension ref="A1:G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4.25" x14ac:dyDescent="0.2"/>
  <cols>
    <col min="1" max="16384" width="9" style="1"/>
  </cols>
  <sheetData>
    <row r="1" spans="1:7" ht="16.5" x14ac:dyDescent="0.35">
      <c r="A1" s="2"/>
      <c r="B1" s="3" t="s">
        <v>12</v>
      </c>
      <c r="C1" s="3" t="s">
        <v>13</v>
      </c>
      <c r="D1" s="3" t="s">
        <v>14</v>
      </c>
      <c r="E1" s="3" t="s">
        <v>10</v>
      </c>
      <c r="F1" s="3" t="s">
        <v>11</v>
      </c>
      <c r="G1" s="3" t="s">
        <v>8</v>
      </c>
    </row>
    <row r="2" spans="1:7" ht="16.5" x14ac:dyDescent="0.35">
      <c r="A2" s="3" t="s">
        <v>12</v>
      </c>
      <c r="B2" s="2"/>
      <c r="C2" s="2">
        <v>21.6</v>
      </c>
      <c r="D2" s="2">
        <v>22.6</v>
      </c>
      <c r="E2" s="2">
        <v>63.9</v>
      </c>
      <c r="F2" s="2">
        <v>65.099999999999994</v>
      </c>
      <c r="G2" s="2">
        <v>17.7</v>
      </c>
    </row>
    <row r="3" spans="1:7" ht="16.5" x14ac:dyDescent="0.35">
      <c r="A3" s="3" t="s">
        <v>13</v>
      </c>
      <c r="B3" s="2">
        <v>21.6</v>
      </c>
      <c r="C3" s="2"/>
      <c r="D3" s="2">
        <v>1.2</v>
      </c>
      <c r="E3" s="2">
        <v>42.3</v>
      </c>
      <c r="F3" s="2">
        <v>43.5</v>
      </c>
      <c r="G3" s="2">
        <v>10</v>
      </c>
    </row>
    <row r="4" spans="1:7" ht="16.5" x14ac:dyDescent="0.35">
      <c r="A4" s="3" t="s">
        <v>14</v>
      </c>
      <c r="B4" s="2">
        <v>22.6</v>
      </c>
      <c r="C4" s="2">
        <v>1.2</v>
      </c>
      <c r="D4" s="2"/>
      <c r="E4" s="2">
        <v>41.3</v>
      </c>
      <c r="F4" s="2">
        <v>42.5</v>
      </c>
      <c r="G4" s="2">
        <v>4.9000000000000004</v>
      </c>
    </row>
    <row r="5" spans="1:7" ht="16.5" x14ac:dyDescent="0.35">
      <c r="A5" s="3" t="s">
        <v>10</v>
      </c>
      <c r="B5" s="2">
        <v>63.9</v>
      </c>
      <c r="C5" s="2">
        <v>42.3</v>
      </c>
      <c r="D5" s="2">
        <v>41.3</v>
      </c>
      <c r="E5" s="2"/>
      <c r="F5" s="2">
        <v>3</v>
      </c>
      <c r="G5" s="2">
        <v>46.2</v>
      </c>
    </row>
    <row r="6" spans="1:7" ht="16.5" x14ac:dyDescent="0.35">
      <c r="A6" s="3" t="s">
        <v>11</v>
      </c>
      <c r="B6" s="2">
        <v>65.099999999999994</v>
      </c>
      <c r="C6" s="2">
        <v>43.5</v>
      </c>
      <c r="D6" s="2">
        <v>42.5</v>
      </c>
      <c r="E6" s="2">
        <v>3</v>
      </c>
      <c r="F6" s="2"/>
      <c r="G6" s="2">
        <v>47.4</v>
      </c>
    </row>
    <row r="7" spans="1:7" ht="16.5" x14ac:dyDescent="0.35">
      <c r="A7" s="3" t="s">
        <v>8</v>
      </c>
      <c r="B7" s="2">
        <v>17.7</v>
      </c>
      <c r="C7" s="2">
        <v>10</v>
      </c>
      <c r="D7" s="2">
        <v>4.9000000000000004</v>
      </c>
      <c r="E7" s="2">
        <v>46.2</v>
      </c>
      <c r="F7" s="2">
        <v>47.4</v>
      </c>
      <c r="G7" s="2"/>
    </row>
  </sheetData>
  <phoneticPr fontId="1" type="noConversion"/>
  <conditionalFormatting sqref="B2:G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53C7-F58B-48F6-9567-1A0DBB0C4FD2}">
  <dimension ref="A1:L14"/>
  <sheetViews>
    <sheetView workbookViewId="0">
      <selection activeCell="C6" sqref="C6"/>
    </sheetView>
  </sheetViews>
  <sheetFormatPr defaultRowHeight="14.25" x14ac:dyDescent="0.2"/>
  <sheetData>
    <row r="1" spans="1:12" ht="15" x14ac:dyDescent="0.25">
      <c r="A1" s="4" t="s">
        <v>18</v>
      </c>
      <c r="H1" s="4" t="s">
        <v>19</v>
      </c>
    </row>
    <row r="2" spans="1:12" ht="16.5" x14ac:dyDescent="0.35">
      <c r="A2" s="2"/>
      <c r="B2" s="3" t="s">
        <v>4</v>
      </c>
      <c r="C2" s="3" t="s">
        <v>15</v>
      </c>
      <c r="D2" s="3" t="s">
        <v>6</v>
      </c>
      <c r="E2" s="3" t="s">
        <v>7</v>
      </c>
      <c r="F2" s="3" t="s">
        <v>9</v>
      </c>
      <c r="H2" s="2"/>
      <c r="I2" s="5" t="s">
        <v>4</v>
      </c>
      <c r="J2" s="3" t="s">
        <v>15</v>
      </c>
      <c r="K2" s="3" t="s">
        <v>16</v>
      </c>
      <c r="L2" s="5" t="s">
        <v>9</v>
      </c>
    </row>
    <row r="3" spans="1:12" ht="16.5" x14ac:dyDescent="0.35">
      <c r="A3" s="3" t="s">
        <v>4</v>
      </c>
      <c r="B3" s="2"/>
      <c r="C3" s="2">
        <f>B4</f>
        <v>21.6</v>
      </c>
      <c r="D3" s="2">
        <f>B5</f>
        <v>63.9</v>
      </c>
      <c r="E3" s="2">
        <f>B6</f>
        <v>65.099999999999994</v>
      </c>
      <c r="F3" s="2">
        <f>B7</f>
        <v>17.7</v>
      </c>
      <c r="H3" s="5" t="s">
        <v>4</v>
      </c>
      <c r="I3" s="2"/>
      <c r="J3" s="2">
        <f>I4</f>
        <v>21.6</v>
      </c>
      <c r="K3" s="2">
        <f>I5</f>
        <v>64.5</v>
      </c>
      <c r="L3" s="2">
        <f>I6</f>
        <v>17.7</v>
      </c>
    </row>
    <row r="4" spans="1:12" ht="16.5" x14ac:dyDescent="0.35">
      <c r="A4" s="3" t="s">
        <v>15</v>
      </c>
      <c r="B4" s="2">
        <f>MIN(距离矩阵!B3:B4)</f>
        <v>21.6</v>
      </c>
      <c r="C4" s="2"/>
      <c r="D4" s="2">
        <f>C5</f>
        <v>41.3</v>
      </c>
      <c r="E4" s="2">
        <f>C6</f>
        <v>42.5</v>
      </c>
      <c r="F4" s="2">
        <f>C7</f>
        <v>4.9000000000000004</v>
      </c>
      <c r="H4" s="3" t="s">
        <v>15</v>
      </c>
      <c r="I4" s="2">
        <f>B4</f>
        <v>21.6</v>
      </c>
      <c r="J4" s="2"/>
      <c r="K4" s="2">
        <f>J5</f>
        <v>41.3</v>
      </c>
      <c r="L4" s="2">
        <f>J6</f>
        <v>4.9000000000000004</v>
      </c>
    </row>
    <row r="5" spans="1:12" ht="16.5" x14ac:dyDescent="0.35">
      <c r="A5" s="3" t="s">
        <v>6</v>
      </c>
      <c r="B5" s="2">
        <f>距离矩阵!B5</f>
        <v>63.9</v>
      </c>
      <c r="C5" s="2">
        <f>MIN(距离矩阵!C5:D5)</f>
        <v>41.3</v>
      </c>
      <c r="D5" s="2"/>
      <c r="E5" s="2">
        <f>D6</f>
        <v>3</v>
      </c>
      <c r="F5" s="2">
        <f>D7</f>
        <v>46.2</v>
      </c>
      <c r="H5" s="3" t="s">
        <v>16</v>
      </c>
      <c r="I5" s="2">
        <f>SUM(D3:E3)/2</f>
        <v>64.5</v>
      </c>
      <c r="J5" s="2">
        <f>MIN(D4:E4)</f>
        <v>41.3</v>
      </c>
      <c r="K5" s="2"/>
      <c r="L5" s="2">
        <f>K6</f>
        <v>46.2</v>
      </c>
    </row>
    <row r="6" spans="1:12" ht="16.5" x14ac:dyDescent="0.35">
      <c r="A6" s="3" t="s">
        <v>7</v>
      </c>
      <c r="B6" s="2">
        <f>距离矩阵!B6</f>
        <v>65.099999999999994</v>
      </c>
      <c r="C6" s="2">
        <f>MIN(距离矩阵!C6:D6)</f>
        <v>42.5</v>
      </c>
      <c r="D6" s="2">
        <f>距离矩阵!E6</f>
        <v>3</v>
      </c>
      <c r="E6" s="2"/>
      <c r="F6" s="2">
        <f>E7</f>
        <v>47.4</v>
      </c>
      <c r="H6" s="5" t="s">
        <v>9</v>
      </c>
      <c r="I6" s="2">
        <f>B7</f>
        <v>17.7</v>
      </c>
      <c r="J6" s="2">
        <f>C7</f>
        <v>4.9000000000000004</v>
      </c>
      <c r="K6" s="2">
        <f>MIN(D7:E7)</f>
        <v>46.2</v>
      </c>
      <c r="L6" s="2"/>
    </row>
    <row r="7" spans="1:12" ht="16.5" x14ac:dyDescent="0.35">
      <c r="A7" s="3" t="s">
        <v>9</v>
      </c>
      <c r="B7" s="2">
        <f>距离矩阵!B7</f>
        <v>17.7</v>
      </c>
      <c r="C7" s="2">
        <f>MIN(距离矩阵!C7:D7)</f>
        <v>4.9000000000000004</v>
      </c>
      <c r="D7" s="2">
        <f>距离矩阵!E7</f>
        <v>46.2</v>
      </c>
      <c r="E7" s="2">
        <f>距离矩阵!F7</f>
        <v>47.4</v>
      </c>
      <c r="F7" s="2"/>
    </row>
    <row r="10" spans="1:12" ht="15" x14ac:dyDescent="0.25">
      <c r="A10" s="4" t="s">
        <v>20</v>
      </c>
      <c r="H10" s="4" t="s">
        <v>22</v>
      </c>
    </row>
    <row r="11" spans="1:12" ht="16.5" x14ac:dyDescent="0.35">
      <c r="A11" s="2"/>
      <c r="B11" s="3" t="s">
        <v>4</v>
      </c>
      <c r="C11" s="3" t="s">
        <v>17</v>
      </c>
      <c r="D11" s="3" t="s">
        <v>16</v>
      </c>
      <c r="H11" s="6"/>
      <c r="I11" s="3" t="s">
        <v>21</v>
      </c>
      <c r="J11" s="3" t="s">
        <v>16</v>
      </c>
    </row>
    <row r="12" spans="1:12" ht="16.5" x14ac:dyDescent="0.35">
      <c r="A12" s="3" t="s">
        <v>4</v>
      </c>
      <c r="B12" s="2"/>
      <c r="C12" s="2">
        <f>B13</f>
        <v>17.7</v>
      </c>
      <c r="D12" s="2">
        <f>B14</f>
        <v>64.5</v>
      </c>
      <c r="H12" s="3" t="s">
        <v>21</v>
      </c>
      <c r="I12" s="2"/>
      <c r="J12" s="2">
        <f>I13</f>
        <v>41.3</v>
      </c>
    </row>
    <row r="13" spans="1:12" ht="16.5" x14ac:dyDescent="0.35">
      <c r="A13" s="3" t="s">
        <v>17</v>
      </c>
      <c r="B13" s="2">
        <f>MIN(I4,I6)</f>
        <v>17.7</v>
      </c>
      <c r="C13" s="2"/>
      <c r="D13" s="2">
        <f>C14</f>
        <v>41.3</v>
      </c>
      <c r="H13" s="3" t="s">
        <v>16</v>
      </c>
      <c r="I13" s="2">
        <f>MIN(B14:C14)</f>
        <v>41.3</v>
      </c>
      <c r="J13" s="2"/>
    </row>
    <row r="14" spans="1:12" ht="16.5" x14ac:dyDescent="0.35">
      <c r="A14" s="3" t="s">
        <v>16</v>
      </c>
      <c r="B14" s="2">
        <f>I5</f>
        <v>64.5</v>
      </c>
      <c r="C14" s="2">
        <f>MIN(K4,K6)</f>
        <v>41.3</v>
      </c>
      <c r="D14" s="2"/>
    </row>
  </sheetData>
  <phoneticPr fontId="1" type="noConversion"/>
  <conditionalFormatting sqref="B5:B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F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L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4851-ADE7-46DD-98C1-931A191A2DAB}">
  <dimension ref="A1:L18"/>
  <sheetViews>
    <sheetView topLeftCell="A10" workbookViewId="0">
      <selection activeCell="I13" sqref="I13"/>
    </sheetView>
  </sheetViews>
  <sheetFormatPr defaultRowHeight="14.25" x14ac:dyDescent="0.2"/>
  <cols>
    <col min="3" max="3" width="9.875" bestFit="1" customWidth="1"/>
  </cols>
  <sheetData>
    <row r="1" spans="1:12" ht="15" x14ac:dyDescent="0.25">
      <c r="A1" s="4" t="s">
        <v>18</v>
      </c>
      <c r="H1" s="4" t="s">
        <v>19</v>
      </c>
    </row>
    <row r="2" spans="1:12" ht="16.5" x14ac:dyDescent="0.35">
      <c r="A2" s="2"/>
      <c r="B2" s="3" t="s">
        <v>4</v>
      </c>
      <c r="C2" s="3" t="s">
        <v>15</v>
      </c>
      <c r="D2" s="3" t="s">
        <v>6</v>
      </c>
      <c r="E2" s="3" t="s">
        <v>7</v>
      </c>
      <c r="F2" s="3" t="s">
        <v>9</v>
      </c>
      <c r="H2" s="2"/>
      <c r="I2" s="5" t="s">
        <v>4</v>
      </c>
      <c r="J2" s="3" t="s">
        <v>15</v>
      </c>
      <c r="K2" s="3" t="s">
        <v>16</v>
      </c>
      <c r="L2" s="5" t="s">
        <v>9</v>
      </c>
    </row>
    <row r="3" spans="1:12" ht="16.5" x14ac:dyDescent="0.35">
      <c r="A3" s="3" t="s">
        <v>4</v>
      </c>
      <c r="B3" s="2"/>
      <c r="C3" s="2">
        <f>B4</f>
        <v>22.1</v>
      </c>
      <c r="D3" s="2">
        <f>B5</f>
        <v>63.9</v>
      </c>
      <c r="E3" s="2">
        <f>B6</f>
        <v>65.099999999999994</v>
      </c>
      <c r="F3" s="2">
        <f>B7</f>
        <v>17.7</v>
      </c>
      <c r="H3" s="5" t="s">
        <v>4</v>
      </c>
      <c r="I3" s="2"/>
      <c r="J3" s="2">
        <f>I4</f>
        <v>22.1</v>
      </c>
      <c r="K3" s="2">
        <f>I5</f>
        <v>64.5</v>
      </c>
      <c r="L3" s="2">
        <f>I6</f>
        <v>17.7</v>
      </c>
    </row>
    <row r="4" spans="1:12" ht="16.5" x14ac:dyDescent="0.35">
      <c r="A4" s="3" t="s">
        <v>15</v>
      </c>
      <c r="B4" s="2">
        <f>SUM(距离矩阵!B3:B4)/2</f>
        <v>22.1</v>
      </c>
      <c r="C4" s="2"/>
      <c r="D4" s="2">
        <f>C5</f>
        <v>41.8</v>
      </c>
      <c r="E4" s="2">
        <f>C6</f>
        <v>43</v>
      </c>
      <c r="F4" s="2">
        <f>C7</f>
        <v>7.45</v>
      </c>
      <c r="H4" s="3" t="s">
        <v>15</v>
      </c>
      <c r="I4" s="2">
        <f>B4</f>
        <v>22.1</v>
      </c>
      <c r="J4" s="2"/>
      <c r="K4" s="2">
        <f>J5</f>
        <v>42.4</v>
      </c>
      <c r="L4" s="2">
        <f>J6</f>
        <v>7.45</v>
      </c>
    </row>
    <row r="5" spans="1:12" ht="16.5" x14ac:dyDescent="0.35">
      <c r="A5" s="3" t="s">
        <v>6</v>
      </c>
      <c r="B5" s="2">
        <f>距离矩阵!B5</f>
        <v>63.9</v>
      </c>
      <c r="C5" s="2">
        <f>SUM(距离矩阵!C5:D5)/2</f>
        <v>41.8</v>
      </c>
      <c r="D5" s="2"/>
      <c r="E5" s="2">
        <f>D6</f>
        <v>3</v>
      </c>
      <c r="F5" s="2">
        <f>D7</f>
        <v>46.2</v>
      </c>
      <c r="H5" s="3" t="s">
        <v>16</v>
      </c>
      <c r="I5" s="2">
        <f>SUM(B5:B6)/2</f>
        <v>64.5</v>
      </c>
      <c r="J5" s="2">
        <f>SUM(C5:C6)/2</f>
        <v>42.4</v>
      </c>
      <c r="K5" s="2"/>
      <c r="L5" s="2">
        <f>K6</f>
        <v>46.8</v>
      </c>
    </row>
    <row r="6" spans="1:12" ht="16.5" x14ac:dyDescent="0.35">
      <c r="A6" s="3" t="s">
        <v>7</v>
      </c>
      <c r="B6" s="2">
        <f>距离矩阵!B6</f>
        <v>65.099999999999994</v>
      </c>
      <c r="C6" s="2">
        <f>SUM(距离矩阵!C6:D6)/2</f>
        <v>43</v>
      </c>
      <c r="D6" s="2">
        <f>距离矩阵!E6</f>
        <v>3</v>
      </c>
      <c r="E6" s="2"/>
      <c r="F6" s="2">
        <f>E7</f>
        <v>47.4</v>
      </c>
      <c r="H6" s="5" t="s">
        <v>9</v>
      </c>
      <c r="I6" s="2">
        <f>B7</f>
        <v>17.7</v>
      </c>
      <c r="J6" s="2">
        <f>C7</f>
        <v>7.45</v>
      </c>
      <c r="K6" s="2">
        <f>SUM(D7:E7)/2</f>
        <v>46.8</v>
      </c>
      <c r="L6" s="2"/>
    </row>
    <row r="7" spans="1:12" ht="16.5" x14ac:dyDescent="0.35">
      <c r="A7" s="3" t="s">
        <v>9</v>
      </c>
      <c r="B7" s="2">
        <f>距离矩阵!B7</f>
        <v>17.7</v>
      </c>
      <c r="C7" s="2">
        <f>SUM(距离矩阵!C7:D7)/2</f>
        <v>7.45</v>
      </c>
      <c r="D7" s="2">
        <f>距离矩阵!E7</f>
        <v>46.2</v>
      </c>
      <c r="E7" s="2">
        <f>距离矩阵!F7</f>
        <v>47.4</v>
      </c>
      <c r="F7" s="2"/>
    </row>
    <row r="10" spans="1:12" ht="15" x14ac:dyDescent="0.25">
      <c r="A10" s="4" t="s">
        <v>20</v>
      </c>
      <c r="H10" s="4" t="s">
        <v>22</v>
      </c>
    </row>
    <row r="11" spans="1:12" ht="16.5" x14ac:dyDescent="0.35">
      <c r="A11" s="2"/>
      <c r="B11" s="3" t="s">
        <v>4</v>
      </c>
      <c r="C11" s="3" t="s">
        <v>17</v>
      </c>
      <c r="D11" s="3" t="s">
        <v>16</v>
      </c>
      <c r="H11" s="6"/>
      <c r="I11" s="3" t="s">
        <v>21</v>
      </c>
      <c r="J11" s="3" t="s">
        <v>16</v>
      </c>
    </row>
    <row r="12" spans="1:12" ht="16.5" x14ac:dyDescent="0.35">
      <c r="A12" s="3" t="s">
        <v>4</v>
      </c>
      <c r="B12" s="2"/>
      <c r="C12" s="7">
        <f>B13</f>
        <v>20.633333333333336</v>
      </c>
      <c r="D12" s="2">
        <f>B14</f>
        <v>64.5</v>
      </c>
      <c r="H12" s="3" t="s">
        <v>21</v>
      </c>
      <c r="I12" s="2"/>
      <c r="J12" s="2">
        <f>I13</f>
        <v>49.025000000000006</v>
      </c>
    </row>
    <row r="13" spans="1:12" ht="16.5" x14ac:dyDescent="0.35">
      <c r="A13" s="3" t="s">
        <v>17</v>
      </c>
      <c r="B13" s="7">
        <f>(距离矩阵!B3+距离矩阵!B4+距离矩阵!B7)/3</f>
        <v>20.633333333333336</v>
      </c>
      <c r="C13" s="2"/>
      <c r="D13" s="7">
        <f>C14</f>
        <v>43.866666666666667</v>
      </c>
      <c r="H13" s="3" t="s">
        <v>16</v>
      </c>
      <c r="I13" s="2">
        <f>(SUM(距离矩阵!B5:D6)+SUM(距离矩阵!G5:G6))/8</f>
        <v>49.025000000000006</v>
      </c>
      <c r="J13" s="2"/>
    </row>
    <row r="14" spans="1:12" ht="16.5" x14ac:dyDescent="0.35">
      <c r="A14" s="3" t="s">
        <v>16</v>
      </c>
      <c r="B14" s="7">
        <f>I5</f>
        <v>64.5</v>
      </c>
      <c r="C14" s="7">
        <f>(SUM(距离矩阵!C5:D6)+SUM(距离矩阵!G5:G6))/6</f>
        <v>43.866666666666667</v>
      </c>
      <c r="D14" s="2"/>
    </row>
    <row r="16" spans="1:12" ht="16.5" x14ac:dyDescent="0.35">
      <c r="A16" s="8" t="s">
        <v>23</v>
      </c>
    </row>
    <row r="17" spans="1:1" ht="16.5" x14ac:dyDescent="0.35">
      <c r="A17" s="9" t="s">
        <v>24</v>
      </c>
    </row>
    <row r="18" spans="1:1" ht="16.5" x14ac:dyDescent="0.35">
      <c r="A18" s="9" t="s">
        <v>25</v>
      </c>
    </row>
  </sheetData>
  <phoneticPr fontId="1" type="noConversion"/>
  <conditionalFormatting sqref="B5:B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F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L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F76F-722D-4F33-91F7-01A20EA9FDD6}">
  <dimension ref="A1:L14"/>
  <sheetViews>
    <sheetView workbookViewId="0">
      <selection activeCell="B19" sqref="B19"/>
    </sheetView>
  </sheetViews>
  <sheetFormatPr defaultRowHeight="14.25" x14ac:dyDescent="0.2"/>
  <sheetData>
    <row r="1" spans="1:12" ht="15" x14ac:dyDescent="0.25">
      <c r="A1" s="4" t="s">
        <v>18</v>
      </c>
      <c r="H1" s="4" t="s">
        <v>19</v>
      </c>
    </row>
    <row r="2" spans="1:12" ht="16.5" x14ac:dyDescent="0.35">
      <c r="A2" s="2"/>
      <c r="B2" s="3" t="s">
        <v>4</v>
      </c>
      <c r="C2" s="3" t="s">
        <v>15</v>
      </c>
      <c r="D2" s="3" t="s">
        <v>6</v>
      </c>
      <c r="E2" s="3" t="s">
        <v>7</v>
      </c>
      <c r="F2" s="3" t="s">
        <v>9</v>
      </c>
      <c r="H2" s="2"/>
      <c r="I2" s="5" t="s">
        <v>4</v>
      </c>
      <c r="J2" s="3" t="s">
        <v>15</v>
      </c>
      <c r="K2" s="3" t="s">
        <v>16</v>
      </c>
      <c r="L2" s="5" t="s">
        <v>9</v>
      </c>
    </row>
    <row r="3" spans="1:12" ht="16.5" x14ac:dyDescent="0.35">
      <c r="A3" s="3" t="s">
        <v>4</v>
      </c>
      <c r="B3" s="2"/>
      <c r="C3" s="2">
        <f>B4</f>
        <v>22.1</v>
      </c>
      <c r="D3" s="2">
        <f>B5</f>
        <v>63.9</v>
      </c>
      <c r="E3" s="2">
        <f>B6</f>
        <v>65.099999999999994</v>
      </c>
      <c r="F3" s="2">
        <f>B7</f>
        <v>17.7</v>
      </c>
      <c r="H3" s="5" t="s">
        <v>4</v>
      </c>
      <c r="I3" s="2"/>
      <c r="J3" s="2">
        <f>I4</f>
        <v>22.1</v>
      </c>
      <c r="K3" s="2">
        <f>I5</f>
        <v>64.5</v>
      </c>
      <c r="L3" s="2">
        <f>I6</f>
        <v>17.7</v>
      </c>
    </row>
    <row r="4" spans="1:12" ht="16.5" x14ac:dyDescent="0.35">
      <c r="A4" s="3" t="s">
        <v>15</v>
      </c>
      <c r="B4" s="2">
        <f>SUM(距离矩阵!B3:B4)/2</f>
        <v>22.1</v>
      </c>
      <c r="C4" s="2"/>
      <c r="D4" s="2">
        <f>C5</f>
        <v>41.8</v>
      </c>
      <c r="E4" s="2">
        <f>C6</f>
        <v>43</v>
      </c>
      <c r="F4" s="2">
        <f>C7</f>
        <v>7.45</v>
      </c>
      <c r="H4" s="3" t="s">
        <v>15</v>
      </c>
      <c r="I4" s="2">
        <f>B4</f>
        <v>22.1</v>
      </c>
      <c r="J4" s="2"/>
      <c r="K4" s="2">
        <f>J5</f>
        <v>42.4</v>
      </c>
      <c r="L4" s="2">
        <f>J6</f>
        <v>7.45</v>
      </c>
    </row>
    <row r="5" spans="1:12" ht="16.5" x14ac:dyDescent="0.35">
      <c r="A5" s="3" t="s">
        <v>6</v>
      </c>
      <c r="B5" s="2">
        <f>距离矩阵!B5</f>
        <v>63.9</v>
      </c>
      <c r="C5" s="2">
        <f>SUM(距离矩阵!C5:D5)/2</f>
        <v>41.8</v>
      </c>
      <c r="D5" s="2"/>
      <c r="E5" s="2">
        <f>D6</f>
        <v>3</v>
      </c>
      <c r="F5" s="2">
        <f>D7</f>
        <v>46.2</v>
      </c>
      <c r="H5" s="3" t="s">
        <v>16</v>
      </c>
      <c r="I5" s="2">
        <f>SUM(B5:B6)/2</f>
        <v>64.5</v>
      </c>
      <c r="J5" s="2">
        <f>SUM(C5:C6)/2</f>
        <v>42.4</v>
      </c>
      <c r="K5" s="2"/>
      <c r="L5" s="2">
        <f>K6</f>
        <v>46.8</v>
      </c>
    </row>
    <row r="6" spans="1:12" ht="16.5" x14ac:dyDescent="0.35">
      <c r="A6" s="3" t="s">
        <v>7</v>
      </c>
      <c r="B6" s="2">
        <f>距离矩阵!B6</f>
        <v>65.099999999999994</v>
      </c>
      <c r="C6" s="2">
        <f>SUM(距离矩阵!C6:D6)/2</f>
        <v>43</v>
      </c>
      <c r="D6" s="2">
        <f>距离矩阵!E6</f>
        <v>3</v>
      </c>
      <c r="E6" s="2"/>
      <c r="F6" s="2">
        <f>E7</f>
        <v>47.4</v>
      </c>
      <c r="H6" s="5" t="s">
        <v>9</v>
      </c>
      <c r="I6" s="2">
        <f>B7</f>
        <v>17.7</v>
      </c>
      <c r="J6" s="2">
        <f>C7</f>
        <v>7.45</v>
      </c>
      <c r="K6" s="2">
        <f>SUM(D7:E7)/2</f>
        <v>46.8</v>
      </c>
      <c r="L6" s="2"/>
    </row>
    <row r="7" spans="1:12" ht="16.5" x14ac:dyDescent="0.35">
      <c r="A7" s="3" t="s">
        <v>9</v>
      </c>
      <c r="B7" s="2">
        <f>距离矩阵!B7</f>
        <v>17.7</v>
      </c>
      <c r="C7" s="2">
        <f>SUM(距离矩阵!C7:D7)/2</f>
        <v>7.45</v>
      </c>
      <c r="D7" s="2">
        <f>距离矩阵!E7</f>
        <v>46.2</v>
      </c>
      <c r="E7" s="2">
        <f>距离矩阵!F7</f>
        <v>47.4</v>
      </c>
      <c r="F7" s="2"/>
    </row>
    <row r="10" spans="1:12" ht="15" x14ac:dyDescent="0.25">
      <c r="A10" s="4" t="s">
        <v>20</v>
      </c>
      <c r="H10" s="4" t="s">
        <v>22</v>
      </c>
    </row>
    <row r="11" spans="1:12" ht="16.5" x14ac:dyDescent="0.35">
      <c r="A11" s="2"/>
      <c r="B11" s="3" t="s">
        <v>4</v>
      </c>
      <c r="C11" s="3" t="s">
        <v>17</v>
      </c>
      <c r="D11" s="3" t="s">
        <v>16</v>
      </c>
      <c r="H11" s="6"/>
      <c r="I11" s="3" t="s">
        <v>21</v>
      </c>
      <c r="J11" s="3" t="s">
        <v>16</v>
      </c>
    </row>
    <row r="12" spans="1:12" ht="16.5" x14ac:dyDescent="0.35">
      <c r="A12" s="3" t="s">
        <v>4</v>
      </c>
      <c r="B12" s="2"/>
      <c r="C12" s="7">
        <f>B13</f>
        <v>19.899999999999999</v>
      </c>
      <c r="D12" s="2">
        <f>B14</f>
        <v>64.5</v>
      </c>
      <c r="H12" s="3" t="s">
        <v>21</v>
      </c>
      <c r="I12" s="2"/>
      <c r="J12" s="2">
        <f>I13</f>
        <v>54.55</v>
      </c>
    </row>
    <row r="13" spans="1:12" ht="16.5" x14ac:dyDescent="0.35">
      <c r="A13" s="3" t="s">
        <v>17</v>
      </c>
      <c r="B13" s="10">
        <f>(I4+I6)/2</f>
        <v>19.899999999999999</v>
      </c>
      <c r="C13" s="2"/>
      <c r="D13" s="2">
        <f>C14</f>
        <v>44.599999999999994</v>
      </c>
      <c r="H13" s="3" t="s">
        <v>16</v>
      </c>
      <c r="I13" s="2">
        <f>(B14+C14)/2</f>
        <v>54.55</v>
      </c>
      <c r="J13" s="2"/>
    </row>
    <row r="14" spans="1:12" ht="16.5" x14ac:dyDescent="0.35">
      <c r="A14" s="3" t="s">
        <v>16</v>
      </c>
      <c r="B14" s="7">
        <f>I5</f>
        <v>64.5</v>
      </c>
      <c r="C14" s="2">
        <f>(K4+K6)/2</f>
        <v>44.599999999999994</v>
      </c>
      <c r="D14" s="2"/>
    </row>
  </sheetData>
  <phoneticPr fontId="1" type="noConversion"/>
  <conditionalFormatting sqref="B5:B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F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L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318C-CA89-46A5-9B66-52B18C1CFE9C}">
  <dimension ref="A1:L14"/>
  <sheetViews>
    <sheetView workbookViewId="0">
      <selection activeCell="J16" sqref="J16"/>
    </sheetView>
  </sheetViews>
  <sheetFormatPr defaultRowHeight="14.25" x14ac:dyDescent="0.2"/>
  <cols>
    <col min="4" max="5" width="9.875" bestFit="1" customWidth="1"/>
    <col min="11" max="11" width="9.875" bestFit="1" customWidth="1"/>
  </cols>
  <sheetData>
    <row r="1" spans="1:12" ht="15" x14ac:dyDescent="0.25">
      <c r="A1" s="4" t="s">
        <v>18</v>
      </c>
      <c r="H1" s="4" t="s">
        <v>19</v>
      </c>
    </row>
    <row r="2" spans="1:12" ht="16.5" x14ac:dyDescent="0.35">
      <c r="A2" s="2"/>
      <c r="B2" s="3" t="s">
        <v>4</v>
      </c>
      <c r="C2" s="3" t="s">
        <v>15</v>
      </c>
      <c r="D2" s="3" t="s">
        <v>6</v>
      </c>
      <c r="E2" s="3" t="s">
        <v>7</v>
      </c>
      <c r="F2" s="3" t="s">
        <v>9</v>
      </c>
      <c r="H2" s="2"/>
      <c r="I2" s="5" t="s">
        <v>4</v>
      </c>
      <c r="J2" s="3" t="s">
        <v>15</v>
      </c>
      <c r="K2" s="3" t="s">
        <v>16</v>
      </c>
      <c r="L2" s="5" t="s">
        <v>9</v>
      </c>
    </row>
    <row r="3" spans="1:12" ht="16.5" x14ac:dyDescent="0.35">
      <c r="A3" s="3" t="s">
        <v>4</v>
      </c>
      <c r="B3" s="2"/>
      <c r="C3" s="7">
        <f>B4</f>
        <v>25.516008047237065</v>
      </c>
      <c r="D3" s="2">
        <f>B5</f>
        <v>63.9</v>
      </c>
      <c r="E3" s="2">
        <f>B6</f>
        <v>65.099999999999994</v>
      </c>
      <c r="F3" s="2">
        <f>B7</f>
        <v>17.7</v>
      </c>
      <c r="H3" s="5" t="s">
        <v>4</v>
      </c>
      <c r="I3" s="2"/>
      <c r="J3" s="7">
        <f>I4</f>
        <v>25.516008047237065</v>
      </c>
      <c r="K3" s="7">
        <f>I5</f>
        <v>74.461265098036037</v>
      </c>
      <c r="L3" s="2">
        <f>I6</f>
        <v>17.7</v>
      </c>
    </row>
    <row r="4" spans="1:12" ht="16.5" x14ac:dyDescent="0.35">
      <c r="A4" s="3" t="s">
        <v>15</v>
      </c>
      <c r="B4" s="7">
        <f>SQRT((2/3)*距离矩阵!B3^2+(2/3)*距离矩阵!B4^2-(1/3)*距离矩阵!D3^2)</f>
        <v>25.516008047237065</v>
      </c>
      <c r="C4" s="2"/>
      <c r="D4" s="11">
        <f>C5</f>
        <v>48.2649631375252</v>
      </c>
      <c r="E4" s="11">
        <f>C6</f>
        <v>49.650646185791643</v>
      </c>
      <c r="F4" s="11">
        <f>C7</f>
        <v>9.0660539008619025</v>
      </c>
      <c r="H4" s="3" t="s">
        <v>15</v>
      </c>
      <c r="I4" s="14">
        <f>B4</f>
        <v>25.516008047237065</v>
      </c>
      <c r="J4" s="2"/>
      <c r="K4" s="13">
        <f>J5</f>
        <v>59.929291669433233</v>
      </c>
      <c r="L4" s="13">
        <f>J6</f>
        <v>9.0660539008619025</v>
      </c>
    </row>
    <row r="5" spans="1:12" ht="16.5" x14ac:dyDescent="0.35">
      <c r="A5" s="3" t="s">
        <v>6</v>
      </c>
      <c r="B5" s="2">
        <f>距离矩阵!B5</f>
        <v>63.9</v>
      </c>
      <c r="C5" s="11">
        <f>SQRT((2/3)*距离矩阵!E3^2+(2/3)*距离矩阵!E4^2-(1/3)*距离矩阵!D3^2)</f>
        <v>48.2649631375252</v>
      </c>
      <c r="D5" s="2"/>
      <c r="E5" s="2">
        <f>D6</f>
        <v>3</v>
      </c>
      <c r="F5" s="2">
        <f>D7</f>
        <v>46.2</v>
      </c>
      <c r="H5" s="3" t="s">
        <v>16</v>
      </c>
      <c r="I5" s="7">
        <f>SQRT((2/3)*距离矩阵!B5^2+(2/3)*距离矩阵!B6^2-(1/3)*距离矩阵!F5^2)</f>
        <v>74.461265098036037</v>
      </c>
      <c r="J5" s="12">
        <f>SQRT((3/4)*C5^2+(3/4)*C6^2-(2/4)*E5^2)</f>
        <v>59.929291669433233</v>
      </c>
      <c r="K5" s="2"/>
      <c r="L5" s="11">
        <f>K6</f>
        <v>54.01666409544373</v>
      </c>
    </row>
    <row r="6" spans="1:12" ht="16.5" x14ac:dyDescent="0.35">
      <c r="A6" s="3" t="s">
        <v>7</v>
      </c>
      <c r="B6" s="2">
        <f>距离矩阵!B6</f>
        <v>65.099999999999994</v>
      </c>
      <c r="C6" s="11">
        <f>SQRT((2/3)*距离矩阵!F3^2+(2/3)*距离矩阵!F4^2-(1/3)*距离矩阵!D3^2)</f>
        <v>49.650646185791643</v>
      </c>
      <c r="D6" s="2">
        <f>距离矩阵!E6</f>
        <v>3</v>
      </c>
      <c r="E6" s="2"/>
      <c r="F6" s="2">
        <f>E7</f>
        <v>47.4</v>
      </c>
      <c r="H6" s="5" t="s">
        <v>9</v>
      </c>
      <c r="I6" s="15">
        <f>B7</f>
        <v>17.7</v>
      </c>
      <c r="J6" s="16">
        <f>C7</f>
        <v>9.0660539008619025</v>
      </c>
      <c r="K6" s="7">
        <f>SQRT((2/3)*距离矩阵!G5^2+(2/3)*距离矩阵!G6^2-(1/3)*距离矩阵!F5^2)</f>
        <v>54.01666409544373</v>
      </c>
      <c r="L6" s="2"/>
    </row>
    <row r="7" spans="1:12" ht="16.5" x14ac:dyDescent="0.35">
      <c r="A7" s="3" t="s">
        <v>9</v>
      </c>
      <c r="B7" s="2">
        <f>距离矩阵!B7</f>
        <v>17.7</v>
      </c>
      <c r="C7" s="11">
        <f>SQRT((2/3)*距离矩阵!G3^2+(2/3)*距离矩阵!G4^2-(1/3)*距离矩阵!D3^2)</f>
        <v>9.0660539008619025</v>
      </c>
      <c r="D7" s="2">
        <f>距离矩阵!E7</f>
        <v>46.2</v>
      </c>
      <c r="E7" s="2">
        <f>距离矩阵!F7</f>
        <v>47.4</v>
      </c>
      <c r="F7" s="2"/>
    </row>
    <row r="10" spans="1:12" ht="15" x14ac:dyDescent="0.25">
      <c r="A10" s="4" t="s">
        <v>20</v>
      </c>
      <c r="H10" s="4" t="s">
        <v>22</v>
      </c>
    </row>
    <row r="11" spans="1:12" ht="16.5" x14ac:dyDescent="0.35">
      <c r="A11" s="2"/>
      <c r="B11" s="3" t="s">
        <v>4</v>
      </c>
      <c r="C11" s="3" t="s">
        <v>17</v>
      </c>
      <c r="D11" s="3" t="s">
        <v>16</v>
      </c>
      <c r="H11" s="6"/>
      <c r="I11" s="3" t="s">
        <v>21</v>
      </c>
      <c r="J11" s="3" t="s">
        <v>16</v>
      </c>
    </row>
    <row r="12" spans="1:12" ht="16.5" x14ac:dyDescent="0.35">
      <c r="A12" s="3" t="s">
        <v>4</v>
      </c>
      <c r="B12" s="2"/>
      <c r="C12" s="11">
        <f>B13</f>
        <v>24.98793041983803</v>
      </c>
      <c r="D12" s="11">
        <f>B14</f>
        <v>74.461265098036037</v>
      </c>
      <c r="H12" s="3" t="s">
        <v>21</v>
      </c>
      <c r="I12" s="2"/>
      <c r="J12" s="13">
        <f>I13</f>
        <v>79.937204521215691</v>
      </c>
    </row>
    <row r="13" spans="1:12" ht="16.5" x14ac:dyDescent="0.35">
      <c r="A13" s="3" t="s">
        <v>17</v>
      </c>
      <c r="B13" s="12">
        <f>SQRT((3/4)*I4^2+(2/4)*I6^2-(1/4)*L4^2)</f>
        <v>24.98793041983803</v>
      </c>
      <c r="C13" s="2"/>
      <c r="D13" s="11">
        <f>C14</f>
        <v>67.757056213110872</v>
      </c>
      <c r="H13" s="3" t="s">
        <v>16</v>
      </c>
      <c r="I13" s="12">
        <f>SQRT((5/6)*C14^2+(3/6)*D12^2-(2/6)*C12^2)</f>
        <v>79.937204521215691</v>
      </c>
      <c r="J13" s="2"/>
    </row>
    <row r="14" spans="1:12" ht="16.5" x14ac:dyDescent="0.35">
      <c r="A14" s="3" t="s">
        <v>16</v>
      </c>
      <c r="B14" s="7">
        <f>I5</f>
        <v>74.461265098036037</v>
      </c>
      <c r="C14" s="12">
        <f>SQRT((4/5)*K4^2+(3/5)*K6^2-(2/5)*L4^2)</f>
        <v>67.757056213110872</v>
      </c>
      <c r="D14" s="2"/>
    </row>
  </sheetData>
  <phoneticPr fontId="1" type="noConversion"/>
  <conditionalFormatting sqref="B5:B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C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F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L4 I6:J6 K5:L5 L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D12 B14 C13:D13 D1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距离矩阵</vt:lpstr>
      <vt:lpstr>最短距离法</vt:lpstr>
      <vt:lpstr>均值距离法</vt:lpstr>
      <vt:lpstr>weighted距离法</vt:lpstr>
      <vt:lpstr>ward距离方法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GuoKangli</dc:creator>
  <cp:lastModifiedBy>GuoKangli</cp:lastModifiedBy>
  <dcterms:created xsi:type="dcterms:W3CDTF">2015-06-05T18:17:20Z</dcterms:created>
  <dcterms:modified xsi:type="dcterms:W3CDTF">2020-02-07T12:49:57Z</dcterms:modified>
</cp:coreProperties>
</file>