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03272B7D-2D0E-4C38-B465-74326A9B53E6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F13" i="2"/>
  <c r="E13" i="2"/>
  <c r="G12" i="2"/>
  <c r="G10" i="2" s="1"/>
  <c r="E12" i="2"/>
  <c r="D12" i="2"/>
  <c r="C12" i="2"/>
  <c r="B12" i="2"/>
  <c r="G11" i="2"/>
  <c r="F11" i="2"/>
  <c r="F12" i="2" s="1"/>
  <c r="F10" i="2" s="1"/>
  <c r="F14" i="2" s="1"/>
  <c r="C11" i="2"/>
  <c r="B11" i="2"/>
  <c r="E10" i="2"/>
  <c r="E14" i="2" s="1"/>
  <c r="D10" i="2"/>
  <c r="C10" i="2"/>
  <c r="B10" i="2"/>
  <c r="E9" i="2"/>
  <c r="F9" i="2" s="1"/>
  <c r="G9" i="2" s="1"/>
  <c r="D9" i="2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H10" i="2" l="1"/>
  <c r="H14" i="2" s="1"/>
  <c r="G14" i="2"/>
  <c r="D13" i="2"/>
  <c r="D14" i="2" s="1"/>
  <c r="B17" i="2" s="1"/>
  <c r="B19" i="2" s="1"/>
  <c r="C11" i="1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<sst xmlns="http://schemas.openxmlformats.org/spreadsheetml/2006/main" count="54" uniqueCount="46">
  <si>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</si>
  <si>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</si>
  <si>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siri</t>
  </si>
  <si>
    <t>Personal Required Rate of Return</t>
  </si>
  <si>
    <t>6.9%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</si>
  <si>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</si>
  <si>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</si>
  <si>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</si>
  <si>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</si>
  <si>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</si>
  <si>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</si>
  <si>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1513.41</t>
  </si>
  <si>
    <t>1567.62</t>
  </si>
  <si>
    <t>1524.71</t>
  </si>
  <si>
    <t>1654</t>
  </si>
  <si>
    <t>Income Statement Data</t>
  </si>
  <si>
    <t>Revenue ($M)</t>
  </si>
  <si>
    <t>5017.22</t>
  </si>
  <si>
    <t>5425.13</t>
  </si>
  <si>
    <t>5770.69</t>
  </si>
  <si>
    <t>7794</t>
  </si>
  <si>
    <t>Net Income ($M)</t>
  </si>
  <si>
    <t>745.933</t>
  </si>
  <si>
    <t>647.908</t>
  </si>
  <si>
    <t>1175.89</t>
  </si>
  <si>
    <t>914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</si>
  <si>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</si>
  <si>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</si>
  <si>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</si>
  <si>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</si>
  <si>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</si>
  <si>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</si>
  <si>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</si>
  <si>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</si>
  <si>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1.05%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</si>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</sst>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4380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0.14867456479883281</v>
      </c>
      <c r="C14" s="20">
        <f>C13/C12</f>
        <v>0.11942718423337322</v>
      </c>
      <c r="D14" s="20">
        <f>D13/D12</f>
        <v>0.20376939326146443</v>
      </c>
      <c r="E14" s="20">
        <f>E13/E12</f>
        <v>0.11726969463690018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2.0288819505237066</v>
      </c>
      <c r="C16" s="20">
        <f>C9/C13</f>
        <v>2.4195101773708609</v>
      </c>
      <c r="D16" s="20">
        <f>D9/D13</f>
        <v>1.2966433935146995</v>
      </c>
      <c r="E16" s="20">
        <f>E9/E13</f>
        <v>1.8096280087527352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0.14728520923264266</v>
      </c>
      <c r="C3" s="9">
        <v>0.14728520923264271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1.8886658825405007</v>
      </c>
      <c r="C4" s="9">
        <v>1.8886658825405009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1524.71</v>
      </c>
      <c r="C10" s="21" t="str">
        <f>'Step1 - Input Data'!E9</f>
        <v>1654</v>
      </c>
      <c r="D10" s="14">
        <f>D12*$C$4</f>
        <v>2089.0758481007911</v>
      </c>
      <c r="E10" s="14">
        <f>E12*$C$4</f>
        <v>2022.3144361774639</v>
      </c>
      <c r="F10" s="14">
        <f>F12*$C$4</f>
        <v>2043.548737757327</v>
      </c>
      <c r="G10" s="14">
        <f>G12*$C$4</f>
        <v>2065.0059995037791</v>
      </c>
      <c r="H10" s="14">
        <f>G10*(1+B16)/(B15-B16)</f>
        <v>42985.839173343971</v>
      </c>
    </row>
    <row r="11" spans="1:8" ht="15.75" customHeight="1" x14ac:dyDescent="0.3">
      <c r="A11" s="35" t="s">
        <v>16</v>
      </c>
      <c r="B11" s="21" t="str">
        <f>'Step1 - Input Data'!D12</f>
        <v>5770.69</v>
      </c>
      <c r="C11" s="21" t="str">
        <f>'Step1 - Input Data'!E12</f>
        <v>7794</v>
      </c>
      <c r="D11" s="17">
        <v>7510</v>
      </c>
      <c r="E11" s="17">
        <v>7270</v>
      </c>
      <c r="F11" s="17">
        <f>E11*(1+$C$5)</f>
        <v>7346.335</v>
      </c>
      <c r="G11" s="17">
        <f>F11*(1+$C$5)</f>
        <v>7423.4715175000001</v>
      </c>
      <c r="H11" s="19"/>
    </row>
    <row r="12" spans="1:8" ht="13.2" customHeight="1" x14ac:dyDescent="0.25">
      <c r="A12" s="35" t="s">
        <v>21</v>
      </c>
      <c r="B12" s="21" t="str">
        <f>'Step1 - Input Data'!D13</f>
        <v>1175.89</v>
      </c>
      <c r="C12" s="21" t="str">
        <f>'Step1 - Input Data'!E13</f>
        <v>914</v>
      </c>
      <c r="D12" s="21">
        <f>D11*$C$3</f>
        <v>1106.1119213371467</v>
      </c>
      <c r="E12" s="21">
        <f>E11*$C$3</f>
        <v>1070.7634711213125</v>
      </c>
      <c r="F12" s="21">
        <f>F11*$C$3</f>
        <v>1082.0064875680862</v>
      </c>
      <c r="G12" s="21">
        <f>G11*$C$3</f>
        <v>1093.3675556875512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1.07</v>
      </c>
      <c r="E13" s="19">
        <f>ROUND((1+B15)^2,2)</f>
        <v>1.1399999999999999</v>
      </c>
      <c r="F13" s="19">
        <f>ROUND((1+B15)^3,2)</f>
        <v>1.22</v>
      </c>
      <c r="G13" s="19">
        <f>ROUND((1+B15)^4,2)</f>
        <v>1.31</v>
      </c>
      <c r="H13" s="19">
        <f>G13</f>
        <v>1.31</v>
      </c>
    </row>
    <row r="14" spans="1:8" ht="13.2" customHeight="1" x14ac:dyDescent="0.25">
      <c r="A14" s="35" t="s">
        <v>40</v>
      </c>
      <c r="B14" s="19"/>
      <c r="C14" s="19"/>
      <c r="D14" s="14">
        <f>D10/D13</f>
        <v>1952.4073346736363</v>
      </c>
      <c r="E14" s="14">
        <f>E10/E13</f>
        <v>1773.9600317346176</v>
      </c>
      <c r="F14" s="14">
        <f>F10/F13</f>
        <v>1675.0399489814156</v>
      </c>
      <c r="G14" s="14">
        <f>G10/G13</f>
        <v>1576.3404576364726</v>
      </c>
      <c r="H14" s="14">
        <f>H10/H13</f>
        <v>32813.617689575549</v>
      </c>
    </row>
    <row r="15" spans="1:8" ht="13.2" customHeight="1" x14ac:dyDescent="0.25">
      <c r="A15" s="35" t="s">
        <v>41</v>
      </c>
      <c r="B15" s="29" t="str">
        <f>'Step1 - Input Data'!B4</f>
        <v>6.9%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39791.365462601694</v>
      </c>
    </row>
    <row r="18" spans="1:2" ht="13.2" customHeight="1" x14ac:dyDescent="0.25">
      <c r="A18" s="35" t="s">
        <v>5</v>
      </c>
      <c r="B18" s="31">
        <f>'Step1 - Input Data'!B5</f>
        <v>4380</v>
      </c>
    </row>
    <row r="19" spans="1:2" ht="13.2" customHeight="1" x14ac:dyDescent="0.25">
      <c r="A19" s="35" t="s">
        <v>44</v>
      </c>
      <c r="B19" s="32">
        <f>B17/B18</f>
        <v>9.0847866352971902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2020-07-01T18:04:37Z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3e9771b7-c38c-4091-a43b-839c4771b628</vt:lpwstr>
  </property>
</Properties>
</file>