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2a2cfa5bfaf006ea/documents_bkp/DATA_SCIENCE/Bakup/2nd Semester/650 Optimization and Process Analytics/Homework Assignments/"/>
    </mc:Choice>
  </mc:AlternateContent>
  <xr:revisionPtr revIDLastSave="7" documentId="13_ncr:1_{84CE550B-B66B-4C4D-929C-D49E9D9551DE}" xr6:coauthVersionLast="47" xr6:coauthVersionMax="47" xr10:uidLastSave="{9170CAEA-58E8-C441-BB54-7F9DA3D99B22}"/>
  <bookViews>
    <workbookView xWindow="0" yWindow="500" windowWidth="28800" windowHeight="16580" xr2:uid="{9E23F65B-A35A-6346-910A-EA7BB11DCB23}"/>
  </bookViews>
  <sheets>
    <sheet name="Q18" sheetId="1" r:id="rId1"/>
    <sheet name="Q18 sts" sheetId="7" r:id="rId2"/>
    <sheet name="Q34" sheetId="4" r:id="rId3"/>
    <sheet name="10-100% increment in amount pro" sheetId="5" r:id="rId4"/>
    <sheet name="10-100% increment Total cost" sheetId="6" r:id="rId5"/>
    <sheet name="Q18_STS" sheetId="8" state="veryHidden" r:id="rId6"/>
  </sheets>
  <externalReferences>
    <externalReference r:id="rId7"/>
    <externalReference r:id="rId8"/>
  </externalReferences>
  <definedNames>
    <definedName name="cost_to_waste_processed_per_ton">#REF!</definedName>
    <definedName name="Demand">'Q18'!$B$18:$G$18</definedName>
    <definedName name="Ending_inventory">'Q18'!$B$20:$G$20</definedName>
    <definedName name="Mineral_cost_per_gm">#REF!</definedName>
    <definedName name="On_hand_after_production">'Q18'!$B$16:$G$16</definedName>
    <definedName name="OutputAddresses" localSheetId="3">'10-100% increment in amount pro'!$B$4:$D$4</definedName>
    <definedName name="OutputAddresses" localSheetId="4">'10-100% increment Total cost'!$B$4</definedName>
    <definedName name="OutputAddresses" localSheetId="1">'Q18 sts'!$B$4:$H$4</definedName>
    <definedName name="OutputValues" localSheetId="3">'10-100% increment in amount pro'!$B$5:$D$14</definedName>
    <definedName name="OutputValues" localSheetId="4">'10-100% increment Total cost'!$B$5:$B$14</definedName>
    <definedName name="OutputValues" localSheetId="1">'Q18 sts'!$B$5:$H$15</definedName>
    <definedName name="Production_capacity">'Q18'!$B$14:$G$14</definedName>
    <definedName name="reduces_P1_per_ton">#REF!</definedName>
    <definedName name="reduces_P2_per_ton">#REF!</definedName>
    <definedName name="Required_Units">#REF!</definedName>
    <definedName name="solver_adj" localSheetId="0" hidden="1">'Q18'!$B$12:$G$12</definedName>
    <definedName name="solver_cvg" localSheetId="0" hidden="1">0.0001</definedName>
    <definedName name="solver_drv" localSheetId="0" hidden="1">1</definedName>
    <definedName name="solver_eng" localSheetId="0" hidden="1">2</definedName>
    <definedName name="solver_itr" localSheetId="0" hidden="1">2147483647</definedName>
    <definedName name="solver_lhs1" localSheetId="0" hidden="1">'Q18'!$B$20:$G$20</definedName>
    <definedName name="solver_lhs2" localSheetId="0" hidden="1">'Q18'!$B$16:$G$16</definedName>
    <definedName name="solver_lhs3" localSheetId="0" hidden="1">'Q18'!$B$12:$G$12</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opt" localSheetId="0" hidden="1">'Q18'!$H$28</definedName>
    <definedName name="solver_pre" localSheetId="0" hidden="1">0.000001</definedName>
    <definedName name="solver_rbv" localSheetId="0" hidden="1">1</definedName>
    <definedName name="solver_rel1" localSheetId="0" hidden="1">1</definedName>
    <definedName name="solver_rel2" localSheetId="0" hidden="1">3</definedName>
    <definedName name="solver_rel3" localSheetId="0" hidden="1">1</definedName>
    <definedName name="solver_rhs1" localSheetId="0" hidden="1">Storage_capacity</definedName>
    <definedName name="solver_rhs2" localSheetId="0" hidden="1">Demand</definedName>
    <definedName name="solver_rhs3" localSheetId="0" hidden="1">Production_capacity</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2</definedName>
    <definedName name="Storage_capacity">'Q18'!$B$22:$G$22</definedName>
    <definedName name="Total_Cost">'Q18'!$H$28</definedName>
    <definedName name="Total_Cost_for_reducing_pollutants">#REF!</definedName>
    <definedName name="Total_reduced_P1_amount">#REF!</definedName>
    <definedName name="Total_reduced_P2_amount">#REF!</definedName>
    <definedName name="Units_produced">'Q18'!$B$12:$G$12</definedName>
    <definedName name="Waste_Processing_Costs_ton">'Q34'!$B$9:$D$9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7" l="1"/>
  <c r="K15" i="7" s="1"/>
  <c r="K1" i="7"/>
  <c r="K9" i="7" l="1"/>
  <c r="K10" i="7"/>
  <c r="K8" i="7"/>
  <c r="K13" i="7"/>
  <c r="K12" i="7"/>
  <c r="K5" i="7"/>
  <c r="K6" i="7"/>
  <c r="K14" i="7"/>
  <c r="K11" i="7"/>
  <c r="K7" i="7"/>
  <c r="J4" i="6" l="1"/>
  <c r="K14" i="6" s="1"/>
  <c r="K1" i="6"/>
  <c r="J4" i="5"/>
  <c r="K14" i="5" s="1"/>
  <c r="K1" i="5"/>
  <c r="B25" i="4"/>
  <c r="B32" i="4" a="1"/>
  <c r="B32" i="4" s="1"/>
  <c r="B31" i="4"/>
  <c r="B30" i="4"/>
  <c r="B29" i="4" a="1"/>
  <c r="B29" i="4" s="1"/>
  <c r="B28" i="4" a="1"/>
  <c r="B28" i="4" s="1"/>
  <c r="B23" i="4"/>
  <c r="D22" i="4"/>
  <c r="C22" i="4"/>
  <c r="B24" i="4" s="1"/>
  <c r="B22" i="4"/>
  <c r="D21" i="4"/>
  <c r="C21" i="4"/>
  <c r="B21" i="4"/>
  <c r="B17" i="4"/>
  <c r="B16" i="4"/>
  <c r="K10" i="6" l="1"/>
  <c r="K7" i="6"/>
  <c r="K5" i="6"/>
  <c r="K8" i="6"/>
  <c r="K9" i="6"/>
  <c r="K11" i="6"/>
  <c r="K12" i="6"/>
  <c r="K13" i="6"/>
  <c r="K6" i="6"/>
  <c r="K7" i="5"/>
  <c r="K8" i="5"/>
  <c r="K9" i="5"/>
  <c r="K10" i="5"/>
  <c r="K11" i="5"/>
  <c r="K13" i="5"/>
  <c r="K12" i="5"/>
  <c r="K5" i="5"/>
  <c r="K6" i="5"/>
  <c r="C26" i="1" l="1"/>
  <c r="D26" i="1"/>
  <c r="E26" i="1"/>
  <c r="F26" i="1"/>
  <c r="G26" i="1"/>
  <c r="B26" i="1"/>
  <c r="B16" i="1"/>
  <c r="B20" i="1" s="1"/>
  <c r="H26" i="1" l="1"/>
  <c r="C16" i="1"/>
  <c r="C20" i="1" s="1"/>
  <c r="B27" i="1"/>
  <c r="B28" i="1" l="1"/>
  <c r="D16" i="1"/>
  <c r="D20" i="1" s="1"/>
  <c r="C27" i="1"/>
  <c r="C28" i="1" s="1"/>
  <c r="E16" i="1" l="1"/>
  <c r="E20" i="1" s="1"/>
  <c r="D27" i="1"/>
  <c r="D28" i="1" s="1"/>
  <c r="F16" i="1" l="1"/>
  <c r="F20" i="1" s="1"/>
  <c r="E27" i="1"/>
  <c r="E28" i="1" l="1"/>
  <c r="G16" i="1"/>
  <c r="G20" i="1" s="1"/>
  <c r="G27" i="1" s="1"/>
  <c r="G28" i="1" s="1"/>
  <c r="F27" i="1"/>
  <c r="F28" i="1" s="1"/>
  <c r="H27" i="1" l="1"/>
  <c r="H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kalva</author>
  </authors>
  <commentList>
    <comment ref="B5" authorId="0" shapeId="0" xr:uid="{A37B164A-3818-4A44-A099-3688DEA8BC35}">
      <text>
        <r>
          <rPr>
            <sz val="10"/>
            <color rgb="FF000000"/>
            <rFont val="Tahoma"/>
            <family val="2"/>
          </rPr>
          <t>Solver found a solution. All constraints and optimality conditions are satisfied.</t>
        </r>
      </text>
    </comment>
    <comment ref="B6" authorId="0" shapeId="0" xr:uid="{21250C5A-466F-EB4E-A882-38AF4F69D271}">
      <text>
        <r>
          <rPr>
            <sz val="9"/>
            <color indexed="81"/>
            <rFont val="Tahoma"/>
            <family val="2"/>
          </rPr>
          <t>Solver found a solution. All constraints and optimality conditions are satisfied.</t>
        </r>
      </text>
    </comment>
    <comment ref="B7" authorId="0" shapeId="0" xr:uid="{C81627E5-5EC5-164C-A081-B12E01619483}">
      <text>
        <r>
          <rPr>
            <sz val="9"/>
            <color indexed="81"/>
            <rFont val="Tahoma"/>
            <family val="2"/>
          </rPr>
          <t>Solver found a solution. All constraints and optimality conditions are satisfied.</t>
        </r>
      </text>
    </comment>
    <comment ref="B8" authorId="0" shapeId="0" xr:uid="{2620580D-13FF-6347-B25A-820663A35321}">
      <text>
        <r>
          <rPr>
            <sz val="10"/>
            <color rgb="FF000000"/>
            <rFont val="Tahoma"/>
            <family val="2"/>
          </rPr>
          <t>Solver found a solution. All constraints and optimality conditions are satisfied.</t>
        </r>
      </text>
    </comment>
    <comment ref="B9" authorId="0" shapeId="0" xr:uid="{3F17A42D-9F63-5648-972F-E205709B0684}">
      <text>
        <r>
          <rPr>
            <sz val="9"/>
            <color indexed="81"/>
            <rFont val="Tahoma"/>
            <family val="2"/>
          </rPr>
          <t>Solver found a solution. All constraints and optimality conditions are satisfied.</t>
        </r>
      </text>
    </comment>
    <comment ref="B10" authorId="0" shapeId="0" xr:uid="{EA788F78-E956-E74E-B1B5-276C4835A8DB}">
      <text>
        <r>
          <rPr>
            <sz val="9"/>
            <color indexed="81"/>
            <rFont val="Tahoma"/>
            <family val="2"/>
          </rPr>
          <t>Solver found a solution. All constraints and optimality conditions are satisfied.</t>
        </r>
      </text>
    </comment>
    <comment ref="B11" authorId="0" shapeId="0" xr:uid="{4ECB150B-03EE-594F-B2EF-E54BEF1E53FF}">
      <text>
        <r>
          <rPr>
            <sz val="9"/>
            <color indexed="81"/>
            <rFont val="Tahoma"/>
            <family val="2"/>
          </rPr>
          <t>Solver found a solution. All constraints and optimality conditions are satisfied.</t>
        </r>
      </text>
    </comment>
    <comment ref="B12" authorId="0" shapeId="0" xr:uid="{57771389-E613-F141-AC89-AF3106E59A9D}">
      <text>
        <r>
          <rPr>
            <sz val="9"/>
            <color indexed="81"/>
            <rFont val="Tahoma"/>
            <family val="2"/>
          </rPr>
          <t>Solver found a solution. All constraints and optimality conditions are satisfied.</t>
        </r>
      </text>
    </comment>
    <comment ref="B13" authorId="0" shapeId="0" xr:uid="{8D0D8627-C7EC-BE48-A375-030E45E450BE}">
      <text>
        <r>
          <rPr>
            <sz val="9"/>
            <color indexed="81"/>
            <rFont val="Tahoma"/>
            <family val="2"/>
          </rPr>
          <t>Solver found a solution. All constraints and optimality conditions are satisfied.</t>
        </r>
      </text>
    </comment>
    <comment ref="B14" authorId="0" shapeId="0" xr:uid="{03C6977B-3707-D140-956F-60EDD3D9AB69}">
      <text>
        <r>
          <rPr>
            <sz val="9"/>
            <color indexed="81"/>
            <rFont val="Tahoma"/>
            <family val="2"/>
          </rPr>
          <t>Solver found a solution. All constraints and optimality conditions are satisfied.</t>
        </r>
      </text>
    </comment>
    <comment ref="B15" authorId="0" shapeId="0" xr:uid="{60DF8BF4-137F-204C-9E31-BE5D42410CB7}">
      <text>
        <r>
          <rPr>
            <sz val="9"/>
            <color indexed="81"/>
            <rFont val="Tahoma"/>
            <family val="2"/>
          </rPr>
          <t>Solver found a solution. All constraints and optimality conditions are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NITHIN DAS</author>
  </authors>
  <commentList>
    <comment ref="B5" authorId="0" shapeId="0" xr:uid="{8471F418-60EE-764C-94B8-ED70F206166B}">
      <text>
        <r>
          <rPr>
            <sz val="9"/>
            <color indexed="81"/>
            <rFont val="Tahoma"/>
            <family val="2"/>
          </rPr>
          <t>Solver found a solution. All constraints and optimality conditions are satisfied.</t>
        </r>
      </text>
    </comment>
    <comment ref="B6" authorId="0" shapeId="0" xr:uid="{3ADB40A7-B53F-434E-A406-C7FF847CCC20}">
      <text>
        <r>
          <rPr>
            <sz val="9"/>
            <color indexed="81"/>
            <rFont val="Tahoma"/>
            <family val="2"/>
          </rPr>
          <t>Solver found a solution. All constraints and optimality conditions are satisfied.</t>
        </r>
      </text>
    </comment>
    <comment ref="B7" authorId="0" shapeId="0" xr:uid="{A7FB841F-0E2F-7A41-99D6-D745FEE63AAA}">
      <text>
        <r>
          <rPr>
            <sz val="9"/>
            <color indexed="81"/>
            <rFont val="Tahoma"/>
            <family val="2"/>
          </rPr>
          <t>Solver found a solution. All constraints and optimality conditions are satisfied.</t>
        </r>
      </text>
    </comment>
    <comment ref="B8" authorId="0" shapeId="0" xr:uid="{590A9648-C5BF-BB44-9C34-6FD1EF194237}">
      <text>
        <r>
          <rPr>
            <sz val="9"/>
            <color indexed="81"/>
            <rFont val="Tahoma"/>
            <family val="2"/>
          </rPr>
          <t>Solver found a solution. All constraints and optimality conditions are satisfied.</t>
        </r>
      </text>
    </comment>
    <comment ref="B9" authorId="0" shapeId="0" xr:uid="{15E47088-2A62-1C40-A51D-6249FF53CB3D}">
      <text>
        <r>
          <rPr>
            <sz val="9"/>
            <color indexed="81"/>
            <rFont val="Tahoma"/>
            <family val="2"/>
          </rPr>
          <t>Solver found a solution. All constraints and optimality conditions are satisfied.</t>
        </r>
      </text>
    </comment>
    <comment ref="B10" authorId="0" shapeId="0" xr:uid="{0CF6C938-BC2A-7943-B368-F6EEF802C72A}">
      <text>
        <r>
          <rPr>
            <sz val="9"/>
            <color indexed="81"/>
            <rFont val="Tahoma"/>
            <family val="2"/>
          </rPr>
          <t>Solver found a solution. All constraints and optimality conditions are satisfied.</t>
        </r>
      </text>
    </comment>
    <comment ref="B11" authorId="0" shapeId="0" xr:uid="{BBC36EE7-2CB6-A34A-B8AC-CE7FD0B87468}">
      <text>
        <r>
          <rPr>
            <sz val="9"/>
            <color indexed="81"/>
            <rFont val="Tahoma"/>
            <family val="2"/>
          </rPr>
          <t>Solver found a solution. All constraints and optimality conditions are satisfied.</t>
        </r>
      </text>
    </comment>
    <comment ref="B12" authorId="0" shapeId="0" xr:uid="{177484C6-4D88-194E-BFB4-B1F07F37440F}">
      <text>
        <r>
          <rPr>
            <sz val="9"/>
            <color indexed="81"/>
            <rFont val="Tahoma"/>
            <family val="2"/>
          </rPr>
          <t>Solver found a solution. All constraints and optimality conditions are satisfied.</t>
        </r>
      </text>
    </comment>
    <comment ref="B13" authorId="0" shapeId="0" xr:uid="{2B22F57B-868B-5247-9CCD-45E3994D344A}">
      <text>
        <r>
          <rPr>
            <sz val="9"/>
            <color indexed="81"/>
            <rFont val="Tahoma"/>
            <family val="2"/>
          </rPr>
          <t>Solver found a solution. All constraints and optimality conditions are satisfied.</t>
        </r>
      </text>
    </comment>
    <comment ref="B14" authorId="0" shapeId="0" xr:uid="{70ECBA69-9476-774A-AB3D-88E7B1813D8E}">
      <text>
        <r>
          <rPr>
            <sz val="9"/>
            <color indexed="81"/>
            <rFont val="Tahoma"/>
            <family val="2"/>
          </rPr>
          <t>Solver found a solution. All constraints and optimality conditions are satisfied.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NITHIN DAS</author>
  </authors>
  <commentList>
    <comment ref="B5" authorId="0" shapeId="0" xr:uid="{3D645DC1-9010-1D49-9D2F-373C0420474D}">
      <text>
        <r>
          <rPr>
            <sz val="11"/>
            <color rgb="FF008000"/>
            <rFont val="Calibri"/>
            <family val="2"/>
          </rPr>
          <t>Solver found a solution. All constraints and optimality conditions are satisfied.</t>
        </r>
      </text>
    </comment>
    <comment ref="B6" authorId="0" shapeId="0" xr:uid="{48472820-10D9-DC40-A739-73672180E3BA}">
      <text>
        <r>
          <rPr>
            <sz val="11"/>
            <color indexed="206"/>
            <rFont val="Calibri"/>
            <family val="2"/>
          </rPr>
          <t>Solver found a solution. All constraints and optimality conditions are satisfied.</t>
        </r>
      </text>
    </comment>
    <comment ref="B7" authorId="0" shapeId="0" xr:uid="{42882C99-DA52-CB49-921C-476094B12168}">
      <text>
        <r>
          <rPr>
            <sz val="9"/>
            <color indexed="81"/>
            <rFont val="Tahoma"/>
            <family val="2"/>
          </rPr>
          <t>Solver found a solution. All constraints and optimality conditions are satisfied.</t>
        </r>
      </text>
    </comment>
    <comment ref="B8" authorId="0" shapeId="0" xr:uid="{92FEF7C6-7E4F-8D4A-B824-0223D5503F44}">
      <text>
        <r>
          <rPr>
            <sz val="9"/>
            <color indexed="81"/>
            <rFont val="Tahoma"/>
            <family val="2"/>
          </rPr>
          <t>Solver found a solution. All constraints and optimality conditions are satisfied.</t>
        </r>
      </text>
    </comment>
    <comment ref="B9" authorId="0" shapeId="0" xr:uid="{BF6267A7-F1A0-9D49-B6D5-B92BECF5F0BE}">
      <text>
        <r>
          <rPr>
            <sz val="9"/>
            <color indexed="81"/>
            <rFont val="Tahoma"/>
            <family val="2"/>
          </rPr>
          <t>Solver found a solution. All constraints and optimality conditions are satisfied.</t>
        </r>
      </text>
    </comment>
    <comment ref="B10" authorId="0" shapeId="0" xr:uid="{893567CB-F86C-4A4F-A4CE-8FBEC12E864C}">
      <text>
        <r>
          <rPr>
            <sz val="9"/>
            <color indexed="81"/>
            <rFont val="Tahoma"/>
            <family val="2"/>
          </rPr>
          <t>Solver found a solution. All constraints and optimality conditions are satisfied.</t>
        </r>
      </text>
    </comment>
    <comment ref="B11" authorId="0" shapeId="0" xr:uid="{FB472CB4-2118-7E43-AA9B-5007B72EAAA6}">
      <text>
        <r>
          <rPr>
            <sz val="9"/>
            <color indexed="81"/>
            <rFont val="Tahoma"/>
            <family val="2"/>
          </rPr>
          <t>Solver found a solution. All constraints and optimality conditions are satisfied.</t>
        </r>
      </text>
    </comment>
    <comment ref="B12" authorId="0" shapeId="0" xr:uid="{A928F4A6-A16D-0F48-AAE3-74BF9DCBC2B6}">
      <text>
        <r>
          <rPr>
            <sz val="9"/>
            <color indexed="81"/>
            <rFont val="Tahoma"/>
            <family val="2"/>
          </rPr>
          <t>Solver found a solution. All constraints and optimality conditions are satisfied.</t>
        </r>
      </text>
    </comment>
    <comment ref="B13" authorId="0" shapeId="0" xr:uid="{68AF50C8-9A7D-794A-A2E3-5A08861A8B51}">
      <text>
        <r>
          <rPr>
            <sz val="9"/>
            <color indexed="81"/>
            <rFont val="Tahoma"/>
            <family val="2"/>
          </rPr>
          <t>Solver found a solution. All constraints and optimality conditions are satisfied.</t>
        </r>
      </text>
    </comment>
    <comment ref="B14" authorId="0" shapeId="0" xr:uid="{0862C9F5-46CF-324F-8030-DC96D0710657}">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<sst xmlns="http://schemas.openxmlformats.org/spreadsheetml/2006/main" count="88" uniqueCount="62">
  <si>
    <t>Multiperios production model</t>
  </si>
  <si>
    <t>Input data</t>
  </si>
  <si>
    <t>Intiial inventory (100s)</t>
  </si>
  <si>
    <t xml:space="preserve">Holding cost as % of prod cost </t>
  </si>
  <si>
    <t>Month</t>
  </si>
  <si>
    <t>Production plan(all qualities are in 100s of footballs)</t>
  </si>
  <si>
    <t>Units produced</t>
  </si>
  <si>
    <t>&lt;=</t>
  </si>
  <si>
    <t>Production capacity</t>
  </si>
  <si>
    <t>On hand after production</t>
  </si>
  <si>
    <t>&gt;=</t>
  </si>
  <si>
    <t>Demand</t>
  </si>
  <si>
    <t>Ending inventory</t>
  </si>
  <si>
    <t>Storage capacity</t>
  </si>
  <si>
    <t>Summart of costs (all cots are in hundereds of dollars)</t>
  </si>
  <si>
    <t>Production costs</t>
  </si>
  <si>
    <t>Holding costs</t>
  </si>
  <si>
    <t xml:space="preserve">Totals </t>
  </si>
  <si>
    <t>Totals</t>
  </si>
  <si>
    <t xml:space="preserve">Production cost/unit </t>
  </si>
  <si>
    <t>P2</t>
  </si>
  <si>
    <t>P1</t>
  </si>
  <si>
    <t>Factory 1</t>
  </si>
  <si>
    <t>Factory 2</t>
  </si>
  <si>
    <t>Factory 3</t>
  </si>
  <si>
    <t xml:space="preserve">There are three factories on the Momiss River. Each emits two types of pollutants, labeled P1 and P2, into the river. If the waste from each factory is processed, the pollution in the river can be reduced. It costs $1500 to process a ton of factory 1 waste, and each ton processed reduces the amount of P1 by 0.10 ton and the amount of P2 by 0.45 ton. It costs $1000 to process a ton of factory 2 waste, and each ton processed reduces the amount of P1 by 0.20 ton and the amount of P2 by 0.25 ton. It costs $2000 to process a ton of factory 3 waste, and each ton processed reduces the amount of P1 by 0.40 ton and the amount of P2 by 0.30 ton. The state wants to reduce the amount of P1 in the river by at least 30 tons and the amount of P2 by at least 40 tons. </t>
  </si>
  <si>
    <t>a) Use Solver to determine how to minimize the cost of reducing pollution by the desired amounts. Are the LP assumptions (proportionality, additivity, divisibility) reasonable in this problem?</t>
  </si>
  <si>
    <t xml:space="preserve">b) Use SolverTable to investigate the effects of increases in the minimal reductions required by the state. Specifically, see what happens to the amounts of waste processed at the three factories and the total cost if both requirements (currently 30 and 40 tons, respectively) are increased by the same percentage. Revise your model so that you can use SolverTable to investigate these changes when the percentage increase varies from 10% to 100% in increments of 10%. Do the amounts processed at the three factories and the total cost change in a linear manner? </t>
  </si>
  <si>
    <t>Input Data</t>
  </si>
  <si>
    <t>Waste Processing Costs/ton</t>
  </si>
  <si>
    <t>Reduction in P1/ton</t>
  </si>
  <si>
    <t>Reduction in P2/ton</t>
  </si>
  <si>
    <t xml:space="preserve">Percentage Increase </t>
  </si>
  <si>
    <t>State's P1 criteria</t>
  </si>
  <si>
    <t>State's P2 criteria</t>
  </si>
  <si>
    <t>Waste to be Processed</t>
  </si>
  <si>
    <t>Reduced P1/ton</t>
  </si>
  <si>
    <t>Reduced P2/ton</t>
  </si>
  <si>
    <t>Total Reduced P1 amount</t>
  </si>
  <si>
    <t>Total Reduced P2 amount</t>
  </si>
  <si>
    <t>Cost for Reducing Pollution</t>
  </si>
  <si>
    <t>Reduction_in_P1_ton</t>
  </si>
  <si>
    <t>Reduction_in_P2_ton</t>
  </si>
  <si>
    <t>State_s_P1_criteria</t>
  </si>
  <si>
    <t>State_s_P2_criteria</t>
  </si>
  <si>
    <t>Waste_Processing_Costs_ton</t>
  </si>
  <si>
    <t>Oneway analysis for Solver model in Sheet1 worksheet</t>
  </si>
  <si>
    <t>Percentage Change (cell $I$16) values along side, output cell(s) along top</t>
  </si>
  <si>
    <t>Data for chart</t>
  </si>
  <si>
    <t>$B$18</t>
  </si>
  <si>
    <t>$C$18</t>
  </si>
  <si>
    <t>$D$18</t>
  </si>
  <si>
    <t>$B$25</t>
  </si>
  <si>
    <t>Kanika Yadav, CWID: 20009527, Date: 09/22/2022 Assignment W&amp;A 4th Edition, Ch 3, Q 34, Page 124</t>
  </si>
  <si>
    <t>Input (cell $B$22) values along side, output cell(s) along top</t>
  </si>
  <si>
    <t>$B$12</t>
  </si>
  <si>
    <t>$C$12</t>
  </si>
  <si>
    <t>$D$12</t>
  </si>
  <si>
    <t>$E$12</t>
  </si>
  <si>
    <t>$F$12</t>
  </si>
  <si>
    <t>$G$12</t>
  </si>
  <si>
    <t>$H$28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</si>
</sst>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409]#,##0.00;[Red][$$-409]#,##0.00"/>
    <numFmt numFmtId="165" formatCode="_(&quot;$&quot;* #,##0.00_);_(&quot;$&quot;* \(#,##0.00\);_(&quot;$&quot;* &quot;-&quot;??_);_(@_)"/>
    <numFmt numFmtId="166" formatCode="_(&quot;$&quot;* #,##0_);_(&quot;$&quot;* \(#,##0\);_(&quot;$&quot;* &quot;-&quot;??_);_(@_)"/>
  </numFmts>
  <fonts count="9" x14ac:knownFonts="1">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11"/>
      <color rgb="FFFFFFFF"/>
      <name val="Calibri"/>
      <family val="2"/>
      <scheme val="minor"/>
    </font>
    <font>
      <sz val="9"/>
      <color indexed="81"/>
      <name val="Tahoma"/>
      <family val="2"/>
    </font>
    <font>
      <sz val="11"/>
      <color indexed="206"/>
      <name val="Calibri"/>
      <family val="2"/>
    </font>
    <font>
      <sz val="11"/>
      <color rgb="FF008000"/>
      <name val="Calibri"/>
      <family val="2"/>
    </font>
    <font>
      <sz val="10"/>
      <color rgb="FF000000"/>
      <name val="Tahoma"/>
      <family val="2"/>
    </font>
  </fonts>
  <fills count="9">
    <fill>
      <patternFill patternType="none"/>
    </fill>
    <fill>
      <patternFill patternType="gray125"/>
    </fill>
    <fill>
      <patternFill patternType="solid">
        <fgColor rgb="FF98FFFA"/>
        <bgColor indexed="64"/>
      </patternFill>
    </fill>
    <fill>
      <patternFill patternType="solid">
        <fgColor theme="6"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00B0F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9" fontId="0" fillId="0" borderId="0" xfId="0" applyNumberFormat="1"/>
    <xf numFmtId="0" fontId="0" fillId="2" borderId="0" xfId="0" applyFill="1"/>
    <xf numFmtId="9" fontId="0" fillId="2" borderId="0" xfId="0" applyNumberFormat="1" applyFill="1"/>
    <xf numFmtId="0" fontId="2" fillId="0" borderId="0" xfId="0" applyFont="1"/>
    <xf numFmtId="164" fontId="0" fillId="2" borderId="0" xfId="0" applyNumberFormat="1" applyFill="1"/>
    <xf numFmtId="164" fontId="0" fillId="0" borderId="0" xfId="0" applyNumberFormat="1"/>
    <xf numFmtId="164" fontId="2" fillId="3" borderId="0" xfId="0" applyNumberFormat="1" applyFont="1" applyFill="1"/>
    <xf numFmtId="0" fontId="0" fillId="4" borderId="0" xfId="0" applyFill="1"/>
    <xf numFmtId="0" fontId="3" fillId="0" borderId="0" xfId="0" applyFont="1"/>
    <xf numFmtId="166" fontId="0" fillId="5" borderId="0" xfId="1" applyNumberFormat="1" applyFont="1" applyFill="1"/>
    <xf numFmtId="0" fontId="0" fillId="5" borderId="0" xfId="0" applyFill="1"/>
    <xf numFmtId="44" fontId="0" fillId="6" borderId="0" xfId="1" applyFont="1" applyFill="1"/>
    <xf numFmtId="166" fontId="0" fillId="0" borderId="0" xfId="0" applyNumberFormat="1"/>
    <xf numFmtId="0" fontId="4" fillId="0" borderId="0" xfId="0" applyFont="1"/>
    <xf numFmtId="0" fontId="0" fillId="0" borderId="0" xfId="0" applyAlignment="1">
      <alignment horizontal="right" textRotation="90"/>
    </xf>
    <xf numFmtId="0" fontId="0" fillId="7" borderId="0" xfId="0" applyFill="1" applyAlignment="1">
      <alignment horizontal="right" textRotation="9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65" fontId="0" fillId="0" borderId="9" xfId="0" applyNumberFormat="1" applyBorder="1"/>
    <xf numFmtId="165" fontId="0" fillId="0" borderId="10" xfId="0" applyNumberFormat="1" applyBorder="1"/>
    <xf numFmtId="165" fontId="0" fillId="0" borderId="11" xfId="0" applyNumberFormat="1" applyBorder="1"/>
    <xf numFmtId="0" fontId="0" fillId="8" borderId="0" xfId="0" applyFill="1"/>
    <xf numFmtId="164" fontId="0" fillId="0" borderId="3" xfId="0" applyNumberFormat="1" applyBorder="1"/>
    <xf numFmtId="164" fontId="0" fillId="0" borderId="5" xfId="0" applyNumberFormat="1" applyBorder="1"/>
    <xf numFmtId="164" fontId="0" fillId="0" borderId="8" xfId="0" applyNumberFormat="1" applyBorder="1"/>
    <xf numFmtId="0" fontId="2" fillId="0" borderId="0" xfId="0" applyFont="1" applyAlignment="1">
      <alignment horizontal="center" vertical="center"/>
    </xf>
    <xf numFmtId="49" fontId="0" fillId="0" borderId="0" xfId="0" applyNumberFormat="1"/>
  </cellXfs>
  <cellStyles count="2">
    <cellStyle name="Currency" xfId="1" builtinId="4"/>
    <cellStyle name="Normal" xfId="0" builtinId="0"/>
  </cellStyles>
  <dxfs count="0"/>
  <tableStyles count="0" defaultTableStyle="TableStyleMedium2" defaultPivotStyle="PivotStyleLight16"/>
  <colors>
    <mruColors>
      <color rgb="FF98FFFA"/>
      <color rgb="FF4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[1]STS_1!$K$1</c:f>
          <c:strCache>
            <c:ptCount val="1"/>
            <c:pt idx="0">
              <c:v>Sensitivity of $B$12 to Input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[1]STS_1!$A$5:$A$15</c:f>
              <c:numCache>
                <c:formatCode>General</c:formatCode>
                <c:ptCount val="11"/>
                <c:pt idx="0">
                  <c:v>0</c:v>
                </c:pt>
                <c:pt idx="1">
                  <c:v>1000</c:v>
                </c:pt>
                <c:pt idx="2">
                  <c:v>2000</c:v>
                </c:pt>
                <c:pt idx="3">
                  <c:v>3000</c:v>
                </c:pt>
                <c:pt idx="4">
                  <c:v>4000</c:v>
                </c:pt>
                <c:pt idx="5">
                  <c:v>5000</c:v>
                </c:pt>
                <c:pt idx="6">
                  <c:v>6000</c:v>
                </c:pt>
                <c:pt idx="7">
                  <c:v>7000</c:v>
                </c:pt>
                <c:pt idx="8">
                  <c:v>8000</c:v>
                </c:pt>
                <c:pt idx="9">
                  <c:v>9000</c:v>
                </c:pt>
                <c:pt idx="10">
                  <c:v>10000</c:v>
                </c:pt>
              </c:numCache>
            </c:numRef>
          </c:cat>
          <c:val>
            <c:numRef>
              <c:f>[1]STS_1!$K$5:$K$15</c:f>
              <c:numCache>
                <c:formatCode>General</c:formatCode>
                <c:ptCount val="11"/>
                <c:pt idx="0">
                  <c:v>5000</c:v>
                </c:pt>
                <c:pt idx="1">
                  <c:v>6000</c:v>
                </c:pt>
                <c:pt idx="2">
                  <c:v>7000</c:v>
                </c:pt>
                <c:pt idx="3">
                  <c:v>8000</c:v>
                </c:pt>
                <c:pt idx="4">
                  <c:v>9000</c:v>
                </c:pt>
                <c:pt idx="5">
                  <c:v>10000</c:v>
                </c:pt>
                <c:pt idx="6">
                  <c:v>11000</c:v>
                </c:pt>
                <c:pt idx="7">
                  <c:v>12000</c:v>
                </c:pt>
                <c:pt idx="8">
                  <c:v>13000</c:v>
                </c:pt>
                <c:pt idx="9">
                  <c:v>14000</c:v>
                </c:pt>
                <c:pt idx="10">
                  <c:v>15000</c:v>
                </c:pt>
              </c:numCache>
            </c:numRef>
          </c:val>
          <c:smooth val="0"/>
          <c:extLst>
            <c:ext xmlns:c16="http://schemas.microsoft.com/office/drawing/2014/chart" uri="{C3380CC4-5D6E-409C-BE32-E72D297353CC}">
              <c16:uniqueId val="{00000000-FC7A-5D4B-9DC4-3401BABB2B8E}"/>
            </c:ext>
          </c:extLst>
        </c:ser>
        <c:dLbls>
          <c:dLblPos val="ctr"/>
          <c:showLegendKey val="0"/>
          <c:showVal val="1"/>
          <c:showCatName val="0"/>
          <c:showSerName val="0"/>
          <c:showPercent val="0"/>
          <c:showBubbleSize val="0"/>
        </c:dLbls>
        <c:smooth val="0"/>
        <c:axId val="2091407968"/>
        <c:axId val="2091401312"/>
      </c:lineChart>
      <c:catAx>
        <c:axId val="2091407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Input ($B$22)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401312"/>
        <c:crosses val="autoZero"/>
        <c:auto val="1"/>
        <c:lblAlgn val="ctr"/>
        <c:lblOffset val="100"/>
        <c:noMultiLvlLbl val="0"/>
      </c:catAx>
      <c:valAx>
        <c:axId val="209140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40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'[2]10-100% increment Amount Proces'!$K$1</c:f>
          <c:strCache>
            <c:ptCount val="1"/>
            <c:pt idx="0">
              <c:v>Sensitivity of $D$18 to Percentage Change</c:v>
            </c:pt>
          </c:strCache>
        </c:strRef>
      </c:tx>
      <c:overlay val="0"/>
      <c:txPr>
        <a:bodyPr/>
        <a:lstStyle/>
        <a:p>
          <a:pPr>
            <a:defRPr sz="1200"/>
          </a:pPr>
          <a:endParaRPr lang="en-US"/>
        </a:p>
      </c:txPr>
    </c:title>
    <c:autoTitleDeleted val="0"/>
    <c:plotArea>
      <c:layout/>
      <c:lineChart>
        <c:grouping val="standard"/>
        <c:varyColors val="0"/>
        <c:ser>
          <c:idx val="0"/>
          <c:order val="0"/>
          <c:cat>
            <c:numRef>
              <c:f>'[2]10-100% increment Amount Proces'!$A$5:$A$14</c:f>
              <c:numCache>
                <c:formatCode>General</c:formatCode>
                <c:ptCount val="10"/>
                <c:pt idx="0">
                  <c:v>0.10000000149011612</c:v>
                </c:pt>
                <c:pt idx="1">
                  <c:v>0.20000000298023224</c:v>
                </c:pt>
                <c:pt idx="2">
                  <c:v>0.30000001192092896</c:v>
                </c:pt>
                <c:pt idx="3">
                  <c:v>0.40000000596046448</c:v>
                </c:pt>
                <c:pt idx="4">
                  <c:v>0.5</c:v>
                </c:pt>
                <c:pt idx="5">
                  <c:v>0.60000002384185791</c:v>
                </c:pt>
                <c:pt idx="6">
                  <c:v>0.69999998807907104</c:v>
                </c:pt>
                <c:pt idx="7">
                  <c:v>0.80000001192092896</c:v>
                </c:pt>
                <c:pt idx="8">
                  <c:v>0.90000003576278687</c:v>
                </c:pt>
                <c:pt idx="9">
                  <c:v>1</c:v>
                </c:pt>
              </c:numCache>
            </c:numRef>
          </c:cat>
          <c:val>
            <c:numRef>
              <c:f>'[2]10-100% increment Amount Proces'!$K$5:$K$14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450-A347-B3D2-F6FC0031ABEC}"/>
            </c:ext>
          </c:extLst>
        </c:ser>
        <c:dLbls>
          <c:showLegendKey val="0"/>
          <c:showVal val="0"/>
          <c:showCatName val="0"/>
          <c:showSerName val="0"/>
          <c:showPercent val="0"/>
          <c:showBubbleSize val="0"/>
        </c:dLbls>
        <c:marker val="1"/>
        <c:smooth val="0"/>
        <c:axId val="728269352"/>
        <c:axId val="728270336"/>
      </c:lineChart>
      <c:catAx>
        <c:axId val="728269352"/>
        <c:scaling>
          <c:orientation val="minMax"/>
        </c:scaling>
        <c:delete val="0"/>
        <c:axPos val="b"/>
        <c:title>
          <c:tx>
            <c:rich>
              <a:bodyPr/>
              <a:lstStyle/>
              <a:p>
                <a:pPr>
                  <a:defRPr/>
                </a:pPr>
                <a:r>
                  <a:rPr lang="en-US"/>
                  <a:t>Percentage Change ($I$16)</a:t>
                </a:r>
              </a:p>
            </c:rich>
          </c:tx>
          <c:overlay val="0"/>
        </c:title>
        <c:numFmt formatCode="General" sourceLinked="1"/>
        <c:majorTickMark val="out"/>
        <c:minorTickMark val="none"/>
        <c:tickLblPos val="nextTo"/>
        <c:crossAx val="728270336"/>
        <c:crosses val="autoZero"/>
        <c:auto val="1"/>
        <c:lblAlgn val="ctr"/>
        <c:lblOffset val="100"/>
        <c:noMultiLvlLbl val="0"/>
      </c:catAx>
      <c:valAx>
        <c:axId val="728270336"/>
        <c:scaling>
          <c:orientation val="minMax"/>
        </c:scaling>
        <c:delete val="0"/>
        <c:axPos val="l"/>
        <c:majorGridlines/>
        <c:numFmt formatCode="General" sourceLinked="1"/>
        <c:majorTickMark val="out"/>
        <c:minorTickMark val="none"/>
        <c:tickLblPos val="nextTo"/>
        <c:crossAx val="728269352"/>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'[2]10-100% increment Total Cost'!$K$1</c:f>
          <c:strCache>
            <c:ptCount val="1"/>
            <c:pt idx="0">
              <c:v>Sensitivity of $B$25 to Percentage Change</c:v>
            </c:pt>
          </c:strCache>
        </c:strRef>
      </c:tx>
      <c:overlay val="0"/>
      <c:txPr>
        <a:bodyPr/>
        <a:lstStyle/>
        <a:p>
          <a:pPr>
            <a:defRPr sz="1200"/>
          </a:pPr>
          <a:endParaRPr lang="en-US"/>
        </a:p>
      </c:txPr>
    </c:title>
    <c:autoTitleDeleted val="0"/>
    <c:plotArea>
      <c:layout/>
      <c:lineChart>
        <c:grouping val="standard"/>
        <c:varyColors val="0"/>
        <c:ser>
          <c:idx val="0"/>
          <c:order val="0"/>
          <c:cat>
            <c:numRef>
              <c:f>'[2]10-100% increment Total Cost'!$A$5:$A$14</c:f>
              <c:numCache>
                <c:formatCode>General</c:formatCode>
                <c:ptCount val="10"/>
                <c:pt idx="0">
                  <c:v>0.10000000149011612</c:v>
                </c:pt>
                <c:pt idx="1">
                  <c:v>0.20000000298023224</c:v>
                </c:pt>
                <c:pt idx="2">
                  <c:v>0.30000001192092896</c:v>
                </c:pt>
                <c:pt idx="3">
                  <c:v>0.40000000596046448</c:v>
                </c:pt>
                <c:pt idx="4">
                  <c:v>0.5</c:v>
                </c:pt>
                <c:pt idx="5">
                  <c:v>0.60000002384185791</c:v>
                </c:pt>
                <c:pt idx="6">
                  <c:v>0.69999998807907104</c:v>
                </c:pt>
                <c:pt idx="7">
                  <c:v>0.80000001192092896</c:v>
                </c:pt>
                <c:pt idx="8">
                  <c:v>0.90000003576278687</c:v>
                </c:pt>
                <c:pt idx="9">
                  <c:v>1</c:v>
                </c:pt>
              </c:numCache>
            </c:numRef>
          </c:cat>
          <c:val>
            <c:numRef>
              <c:f>'[2]10-100% increment Total Cost'!$K$5:$K$14</c:f>
              <c:numCache>
                <c:formatCode>General</c:formatCode>
                <c:ptCount val="10"/>
                <c:pt idx="0">
                  <c:v>173461.54</c:v>
                </c:pt>
                <c:pt idx="1">
                  <c:v>189230.77</c:v>
                </c:pt>
                <c:pt idx="2">
                  <c:v>205000</c:v>
                </c:pt>
                <c:pt idx="3">
                  <c:v>220769.23</c:v>
                </c:pt>
                <c:pt idx="4">
                  <c:v>236538.46</c:v>
                </c:pt>
                <c:pt idx="5">
                  <c:v>252307.7</c:v>
                </c:pt>
                <c:pt idx="6">
                  <c:v>268076.92</c:v>
                </c:pt>
                <c:pt idx="7">
                  <c:v>283846.15999999997</c:v>
                </c:pt>
                <c:pt idx="8">
                  <c:v>299615.39</c:v>
                </c:pt>
                <c:pt idx="9">
                  <c:v>315384.62</c:v>
                </c:pt>
              </c:numCache>
            </c:numRef>
          </c:val>
          <c:smooth val="0"/>
          <c:extLst>
            <c:ext xmlns:c16="http://schemas.microsoft.com/office/drawing/2014/chart" uri="{C3380CC4-5D6E-409C-BE32-E72D297353CC}">
              <c16:uniqueId val="{00000000-92FA-A849-A552-83670935AF3E}"/>
            </c:ext>
          </c:extLst>
        </c:ser>
        <c:dLbls>
          <c:showLegendKey val="0"/>
          <c:showVal val="0"/>
          <c:showCatName val="0"/>
          <c:showSerName val="0"/>
          <c:showPercent val="0"/>
          <c:showBubbleSize val="0"/>
        </c:dLbls>
        <c:marker val="1"/>
        <c:smooth val="0"/>
        <c:axId val="789072520"/>
        <c:axId val="789071536"/>
      </c:lineChart>
      <c:catAx>
        <c:axId val="789072520"/>
        <c:scaling>
          <c:orientation val="minMax"/>
        </c:scaling>
        <c:delete val="0"/>
        <c:axPos val="b"/>
        <c:title>
          <c:tx>
            <c:rich>
              <a:bodyPr/>
              <a:lstStyle/>
              <a:p>
                <a:pPr>
                  <a:defRPr/>
                </a:pPr>
                <a:r>
                  <a:rPr lang="en-US"/>
                  <a:t>Percentage Change ($I$16)</a:t>
                </a:r>
              </a:p>
            </c:rich>
          </c:tx>
          <c:overlay val="0"/>
        </c:title>
        <c:numFmt formatCode="General" sourceLinked="1"/>
        <c:majorTickMark val="out"/>
        <c:minorTickMark val="none"/>
        <c:tickLblPos val="nextTo"/>
        <c:crossAx val="789071536"/>
        <c:crosses val="autoZero"/>
        <c:auto val="1"/>
        <c:lblAlgn val="ctr"/>
        <c:lblOffset val="100"/>
        <c:noMultiLvlLbl val="0"/>
      </c:catAx>
      <c:valAx>
        <c:axId val="789071536"/>
        <c:scaling>
          <c:orientation val="minMax"/>
        </c:scaling>
        <c:delete val="0"/>
        <c:axPos val="l"/>
        <c:majorGridlines/>
        <c:numFmt formatCode="General" sourceLinked="1"/>
        <c:majorTickMark val="out"/>
        <c:minorTickMark val="none"/>
        <c:tickLblPos val="nextTo"/>
        <c:crossAx val="78907252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7</xdr:col>
      <xdr:colOff>546100</xdr:colOff>
      <xdr:row>16</xdr:row>
      <xdr:rowOff>152400</xdr:rowOff>
    </xdr:from>
    <xdr:to>
      <xdr:col>15</xdr:col>
      <xdr:colOff>254000</xdr:colOff>
      <xdr:row>31</xdr:row>
      <xdr:rowOff>63500</xdr:rowOff>
    </xdr:to>
    <xdr:graphicFrame macro="">
      <xdr:nvGraphicFramePr>
        <xdr:cNvPr id="2" name="STS_1_Chart">
          <a:extLst>
            <a:ext uri="{FF2B5EF4-FFF2-40B4-BE49-F238E27FC236}">
              <a16:creationId xmlns:a16="http://schemas.microsoft.com/office/drawing/2014/main" id="{58B2525B-D525-FC4D-AB40-CFBEC5C8A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520700</xdr:colOff>
      <xdr:row>18</xdr:row>
      <xdr:rowOff>12700</xdr:rowOff>
    </xdr:from>
    <xdr:to>
      <xdr:col>15</xdr:col>
      <xdr:colOff>520700</xdr:colOff>
      <xdr:row>32</xdr:row>
      <xdr:rowOff>127000</xdr:rowOff>
    </xdr:to>
    <xdr:graphicFrame macro="">
      <xdr:nvGraphicFramePr>
        <xdr:cNvPr id="5" name="STS_1_Chart">
          <a:extLst>
            <a:ext uri="{FF2B5EF4-FFF2-40B4-BE49-F238E27FC236}">
              <a16:creationId xmlns:a16="http://schemas.microsoft.com/office/drawing/2014/main" id="{571BB9FB-F0C7-DA4F-A6CC-CB33B5A5F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139700</xdr:colOff>
      <xdr:row>16</xdr:row>
      <xdr:rowOff>139700</xdr:rowOff>
    </xdr:from>
    <xdr:to>
      <xdr:col>13</xdr:col>
      <xdr:colOff>139700</xdr:colOff>
      <xdr:row>31</xdr:row>
      <xdr:rowOff>44450</xdr:rowOff>
    </xdr:to>
    <xdr:graphicFrame macro="">
      <xdr:nvGraphicFramePr>
        <xdr:cNvPr id="3" name="STS_1_Chart">
          <a:extLst>
            <a:ext uri="{FF2B5EF4-FFF2-40B4-BE49-F238E27FC236}">
              <a16:creationId xmlns:a16="http://schemas.microsoft.com/office/drawing/2014/main" id="{C25705E5-2C9F-6E4F-AD92-0F1BA1910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ple/Downloads/Simplex%20Algorithm%20kalva%20sury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pple/Downloads/HW%203%20JunaidAli%20Ch3%20Q34%20E4%209.21.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1_STS"/>
      <sheetName val="STS_1"/>
    </sheetNames>
    <sheetDataSet>
      <sheetData sheetId="0"/>
      <sheetData sheetId="1"/>
      <sheetData sheetId="2">
        <row r="1">
          <cell r="K1" t="str">
            <v>Sensitivity of $B$12 to Input</v>
          </cell>
        </row>
        <row r="5">
          <cell r="A5">
            <v>0</v>
          </cell>
          <cell r="K5">
            <v>5000</v>
          </cell>
        </row>
        <row r="6">
          <cell r="A6">
            <v>1000</v>
          </cell>
          <cell r="K6">
            <v>6000</v>
          </cell>
        </row>
        <row r="7">
          <cell r="A7">
            <v>2000</v>
          </cell>
          <cell r="K7">
            <v>7000</v>
          </cell>
        </row>
        <row r="8">
          <cell r="A8">
            <v>3000</v>
          </cell>
          <cell r="K8">
            <v>8000</v>
          </cell>
        </row>
        <row r="9">
          <cell r="A9">
            <v>4000</v>
          </cell>
          <cell r="K9">
            <v>9000</v>
          </cell>
        </row>
        <row r="10">
          <cell r="A10">
            <v>5000</v>
          </cell>
          <cell r="K10">
            <v>10000</v>
          </cell>
        </row>
        <row r="11">
          <cell r="A11">
            <v>6000</v>
          </cell>
          <cell r="K11">
            <v>11000</v>
          </cell>
        </row>
        <row r="12">
          <cell r="A12">
            <v>7000</v>
          </cell>
          <cell r="K12">
            <v>12000</v>
          </cell>
        </row>
        <row r="13">
          <cell r="A13">
            <v>8000</v>
          </cell>
          <cell r="K13">
            <v>13000</v>
          </cell>
        </row>
        <row r="14">
          <cell r="A14">
            <v>9000</v>
          </cell>
          <cell r="K14">
            <v>14000</v>
          </cell>
        </row>
        <row r="15">
          <cell r="A15">
            <v>10000</v>
          </cell>
          <cell r="K15">
            <v>15000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1_STS"/>
      <sheetName val="10-100% increment Amount Proces"/>
      <sheetName val="10-100% increment Total Cost"/>
    </sheetNames>
    <sheetDataSet>
      <sheetData sheetId="0">
        <row r="9">
          <cell r="B9">
            <v>1500</v>
          </cell>
          <cell r="C9">
            <v>1000</v>
          </cell>
          <cell r="D9">
            <v>2000</v>
          </cell>
        </row>
        <row r="11">
          <cell r="B11">
            <v>0.1</v>
          </cell>
          <cell r="C11">
            <v>0.2</v>
          </cell>
          <cell r="D11">
            <v>0.4</v>
          </cell>
        </row>
        <row r="13">
          <cell r="B13">
            <v>0.45</v>
          </cell>
          <cell r="C13">
            <v>0.25</v>
          </cell>
          <cell r="D13">
            <v>0.3</v>
          </cell>
        </row>
        <row r="16">
          <cell r="B16">
            <v>30</v>
          </cell>
        </row>
        <row r="17">
          <cell r="B17">
            <v>40</v>
          </cell>
        </row>
      </sheetData>
      <sheetData sheetId="1"/>
      <sheetData sheetId="2">
        <row r="1">
          <cell r="K1" t="str">
            <v>Sensitivity of $D$18 to Percentage Change</v>
          </cell>
        </row>
        <row r="5">
          <cell r="A5">
            <v>0.10000000149011612</v>
          </cell>
          <cell r="K5">
            <v>0</v>
          </cell>
        </row>
        <row r="6">
          <cell r="A6">
            <v>0.20000000298023224</v>
          </cell>
          <cell r="K6">
            <v>0</v>
          </cell>
        </row>
        <row r="7">
          <cell r="A7">
            <v>0.30000001192092896</v>
          </cell>
          <cell r="K7">
            <v>0</v>
          </cell>
        </row>
        <row r="8">
          <cell r="A8">
            <v>0.40000000596046448</v>
          </cell>
          <cell r="K8">
            <v>0</v>
          </cell>
        </row>
        <row r="9">
          <cell r="A9">
            <v>0.5</v>
          </cell>
          <cell r="K9">
            <v>0</v>
          </cell>
        </row>
        <row r="10">
          <cell r="A10">
            <v>0.60000002384185791</v>
          </cell>
          <cell r="K10">
            <v>0</v>
          </cell>
        </row>
        <row r="11">
          <cell r="A11">
            <v>0.69999998807907104</v>
          </cell>
          <cell r="K11">
            <v>0</v>
          </cell>
        </row>
        <row r="12">
          <cell r="A12">
            <v>0.80000001192092896</v>
          </cell>
          <cell r="K12">
            <v>0</v>
          </cell>
        </row>
        <row r="13">
          <cell r="A13">
            <v>0.90000003576278687</v>
          </cell>
          <cell r="K13">
            <v>0</v>
          </cell>
        </row>
        <row r="14">
          <cell r="A14">
            <v>1</v>
          </cell>
          <cell r="K14">
            <v>0</v>
          </cell>
        </row>
      </sheetData>
      <sheetData sheetId="3">
        <row r="1">
          <cell r="K1" t="str">
            <v>Sensitivity of $B$25 to Percentage Change</v>
          </cell>
        </row>
        <row r="5">
          <cell r="A5">
            <v>0.10000000149011612</v>
          </cell>
          <cell r="K5">
            <v>173461.54</v>
          </cell>
        </row>
        <row r="6">
          <cell r="A6">
            <v>0.20000000298023224</v>
          </cell>
          <cell r="K6">
            <v>189230.77</v>
          </cell>
        </row>
        <row r="7">
          <cell r="A7">
            <v>0.30000001192092896</v>
          </cell>
          <cell r="K7">
            <v>205000</v>
          </cell>
        </row>
        <row r="8">
          <cell r="A8">
            <v>0.40000000596046448</v>
          </cell>
          <cell r="K8">
            <v>220769.23</v>
          </cell>
        </row>
        <row r="9">
          <cell r="A9">
            <v>0.5</v>
          </cell>
          <cell r="K9">
            <v>236538.46</v>
          </cell>
        </row>
        <row r="10">
          <cell r="A10">
            <v>0.60000002384185791</v>
          </cell>
          <cell r="K10">
            <v>252307.7</v>
          </cell>
        </row>
        <row r="11">
          <cell r="A11">
            <v>0.69999998807907104</v>
          </cell>
          <cell r="K11">
            <v>268076.92</v>
          </cell>
        </row>
        <row r="12">
          <cell r="A12">
            <v>0.80000001192092896</v>
          </cell>
          <cell r="K12">
            <v>283846.15999999997</v>
          </cell>
        </row>
        <row r="13">
          <cell r="A13">
            <v>0.90000003576278687</v>
          </cell>
          <cell r="K13">
            <v>299615.39</v>
          </cell>
        </row>
        <row r="14">
          <cell r="A14">
            <v>1</v>
          </cell>
          <cell r="K14">
            <v>315384.62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99C1-0C2F-9B42-B89E-8B80A9313A9B}">
  <dimension ref="A1:H28"/>
  <sheetViews>
    <sheetView tabSelected="1" workbookViewId="0">
      <selection activeCell="C33" sqref="C33"/>
    </sheetView>
  </sheetViews>
  <sheetFormatPr baseColWidth="10" defaultRowHeight="16" x14ac:dyDescent="0.2"/>
  <cols>
    <col min="1" max="1" width="45" bestFit="1" customWidth="1"/>
    <col min="2" max="6" width="11.6640625" bestFit="1" customWidth="1"/>
    <col min="7" max="7" width="11" bestFit="1" customWidth="1"/>
    <col min="8" max="8" width="12.6640625" bestFit="1" customWidth="1"/>
  </cols>
  <sheetData>
    <row r="1" spans="1:7" x14ac:dyDescent="0.2">
      <c r="A1" s="4" t="s">
        <v>0</v>
      </c>
    </row>
    <row r="3" spans="1:7" x14ac:dyDescent="0.2">
      <c r="A3" s="4" t="s">
        <v>1</v>
      </c>
    </row>
    <row r="4" spans="1:7" x14ac:dyDescent="0.2">
      <c r="A4" t="s">
        <v>2</v>
      </c>
      <c r="B4" s="2">
        <v>5000</v>
      </c>
    </row>
    <row r="5" spans="1:7" x14ac:dyDescent="0.2">
      <c r="A5" t="s">
        <v>3</v>
      </c>
      <c r="B5" s="3">
        <v>0.05</v>
      </c>
    </row>
    <row r="7" spans="1:7" x14ac:dyDescent="0.2">
      <c r="A7" t="s">
        <v>4</v>
      </c>
      <c r="B7">
        <v>1</v>
      </c>
      <c r="C7">
        <v>2</v>
      </c>
      <c r="D7">
        <v>3</v>
      </c>
      <c r="E7">
        <v>4</v>
      </c>
      <c r="F7">
        <v>5</v>
      </c>
      <c r="G7">
        <v>6</v>
      </c>
    </row>
    <row r="8" spans="1:7" x14ac:dyDescent="0.2">
      <c r="A8" t="s">
        <v>19</v>
      </c>
      <c r="B8" s="5">
        <v>11.8</v>
      </c>
      <c r="C8" s="5">
        <v>12.55</v>
      </c>
      <c r="D8" s="5">
        <v>15.35</v>
      </c>
      <c r="E8" s="5">
        <v>12.1</v>
      </c>
      <c r="F8" s="5">
        <v>12.3</v>
      </c>
      <c r="G8" s="5">
        <v>12.95</v>
      </c>
    </row>
    <row r="10" spans="1:7" x14ac:dyDescent="0.2">
      <c r="A10" s="4" t="s">
        <v>5</v>
      </c>
    </row>
    <row r="11" spans="1:7" x14ac:dyDescent="0.2">
      <c r="A11" t="s">
        <v>4</v>
      </c>
      <c r="B11">
        <v>1</v>
      </c>
      <c r="C11">
        <v>2</v>
      </c>
      <c r="D11">
        <v>3</v>
      </c>
      <c r="E11">
        <v>4</v>
      </c>
      <c r="F11">
        <v>5</v>
      </c>
      <c r="G11">
        <v>6</v>
      </c>
    </row>
    <row r="12" spans="1:7" x14ac:dyDescent="0.2">
      <c r="A12" t="s">
        <v>6</v>
      </c>
      <c r="B12" s="28">
        <v>15000</v>
      </c>
      <c r="C12" s="28">
        <v>15000</v>
      </c>
      <c r="D12" s="28">
        <v>25000</v>
      </c>
      <c r="E12" s="28">
        <v>30000</v>
      </c>
      <c r="F12" s="28">
        <v>30000</v>
      </c>
      <c r="G12" s="28">
        <v>5000</v>
      </c>
    </row>
    <row r="13" spans="1:7" x14ac:dyDescent="0.2">
      <c r="B13" t="s">
        <v>7</v>
      </c>
      <c r="C13" t="s">
        <v>7</v>
      </c>
      <c r="D13" t="s">
        <v>7</v>
      </c>
      <c r="E13" t="s">
        <v>7</v>
      </c>
      <c r="F13" t="s">
        <v>7</v>
      </c>
      <c r="G13" t="s">
        <v>7</v>
      </c>
    </row>
    <row r="14" spans="1:7" x14ac:dyDescent="0.2">
      <c r="A14" t="s">
        <v>8</v>
      </c>
      <c r="B14" s="2">
        <v>30000</v>
      </c>
      <c r="C14" s="2">
        <v>30000</v>
      </c>
      <c r="D14" s="2">
        <v>30000</v>
      </c>
      <c r="E14" s="2">
        <v>30000</v>
      </c>
      <c r="F14" s="2">
        <v>30000</v>
      </c>
      <c r="G14" s="2">
        <v>30000</v>
      </c>
    </row>
    <row r="16" spans="1:7" x14ac:dyDescent="0.2">
      <c r="A16" t="s">
        <v>9</v>
      </c>
      <c r="B16">
        <f>B4+B12</f>
        <v>20000</v>
      </c>
      <c r="C16">
        <f>B20+C12</f>
        <v>25000</v>
      </c>
      <c r="D16">
        <f t="shared" ref="D16:G16" si="0">C20+D12</f>
        <v>35000</v>
      </c>
      <c r="E16">
        <f t="shared" si="0"/>
        <v>35000</v>
      </c>
      <c r="F16">
        <f t="shared" si="0"/>
        <v>30000</v>
      </c>
      <c r="G16">
        <f t="shared" si="0"/>
        <v>10000</v>
      </c>
    </row>
    <row r="17" spans="1:8" x14ac:dyDescent="0.2">
      <c r="B17" t="s">
        <v>10</v>
      </c>
      <c r="C17" t="s">
        <v>10</v>
      </c>
      <c r="D17" t="s">
        <v>10</v>
      </c>
      <c r="E17" t="s">
        <v>10</v>
      </c>
      <c r="F17" t="s">
        <v>10</v>
      </c>
      <c r="G17" t="s">
        <v>10</v>
      </c>
    </row>
    <row r="18" spans="1:8" x14ac:dyDescent="0.2">
      <c r="A18" t="s">
        <v>11</v>
      </c>
      <c r="B18" s="2">
        <v>10000</v>
      </c>
      <c r="C18" s="2">
        <v>15000</v>
      </c>
      <c r="D18" s="2">
        <v>30000</v>
      </c>
      <c r="E18" s="2">
        <v>35000</v>
      </c>
      <c r="F18" s="2">
        <v>25000</v>
      </c>
      <c r="G18" s="2">
        <v>10000</v>
      </c>
    </row>
    <row r="20" spans="1:8" x14ac:dyDescent="0.2">
      <c r="A20" t="s">
        <v>12</v>
      </c>
      <c r="B20">
        <f>B16-B18</f>
        <v>10000</v>
      </c>
      <c r="C20">
        <f t="shared" ref="C20:G20" si="1">C16-C18</f>
        <v>10000</v>
      </c>
      <c r="D20">
        <f t="shared" si="1"/>
        <v>5000</v>
      </c>
      <c r="E20">
        <f t="shared" si="1"/>
        <v>0</v>
      </c>
      <c r="F20">
        <f t="shared" si="1"/>
        <v>5000</v>
      </c>
      <c r="G20">
        <f t="shared" si="1"/>
        <v>0</v>
      </c>
    </row>
    <row r="21" spans="1:8" x14ac:dyDescent="0.2">
      <c r="B21" t="s">
        <v>7</v>
      </c>
      <c r="C21" t="s">
        <v>7</v>
      </c>
      <c r="D21" t="s">
        <v>7</v>
      </c>
      <c r="E21" t="s">
        <v>7</v>
      </c>
      <c r="F21" t="s">
        <v>7</v>
      </c>
      <c r="G21" t="s">
        <v>7</v>
      </c>
    </row>
    <row r="22" spans="1:8" x14ac:dyDescent="0.2">
      <c r="A22" t="s">
        <v>13</v>
      </c>
      <c r="B22" s="2">
        <v>10000</v>
      </c>
      <c r="C22" s="2">
        <v>10000</v>
      </c>
      <c r="D22" s="2">
        <v>10000</v>
      </c>
      <c r="E22" s="2">
        <v>10000</v>
      </c>
      <c r="F22" s="2">
        <v>10000</v>
      </c>
      <c r="G22" s="2">
        <v>10000</v>
      </c>
    </row>
    <row r="24" spans="1:8" x14ac:dyDescent="0.2">
      <c r="A24" s="4" t="s">
        <v>14</v>
      </c>
    </row>
    <row r="25" spans="1:8" x14ac:dyDescent="0.2">
      <c r="A25" t="s">
        <v>4</v>
      </c>
      <c r="B25">
        <v>1</v>
      </c>
      <c r="C25">
        <v>2</v>
      </c>
      <c r="D25">
        <v>3</v>
      </c>
      <c r="E25">
        <v>4</v>
      </c>
      <c r="F25">
        <v>5</v>
      </c>
      <c r="G25">
        <v>6</v>
      </c>
      <c r="H25" t="s">
        <v>18</v>
      </c>
    </row>
    <row r="26" spans="1:8" x14ac:dyDescent="0.2">
      <c r="A26" t="s">
        <v>15</v>
      </c>
      <c r="B26" s="6">
        <f>B8*B12</f>
        <v>177000</v>
      </c>
      <c r="C26" s="6">
        <f t="shared" ref="C26:G26" si="2">C8*C12</f>
        <v>188250</v>
      </c>
      <c r="D26" s="6">
        <f t="shared" si="2"/>
        <v>383750</v>
      </c>
      <c r="E26" s="6">
        <f t="shared" si="2"/>
        <v>363000</v>
      </c>
      <c r="F26" s="6">
        <f t="shared" si="2"/>
        <v>369000</v>
      </c>
      <c r="G26" s="6">
        <f t="shared" si="2"/>
        <v>64750</v>
      </c>
      <c r="H26" s="6">
        <f>SUM(B26:G26)</f>
        <v>1545750</v>
      </c>
    </row>
    <row r="27" spans="1:8" x14ac:dyDescent="0.2">
      <c r="A27" t="s">
        <v>16</v>
      </c>
      <c r="B27" s="6">
        <f>$B$5*B8*B20</f>
        <v>5900.0000000000009</v>
      </c>
      <c r="C27" s="6">
        <f t="shared" ref="C27:G27" si="3">$B$5*C8*C20</f>
        <v>6275.0000000000009</v>
      </c>
      <c r="D27" s="6">
        <f t="shared" si="3"/>
        <v>3837.5000000000005</v>
      </c>
      <c r="E27" s="6">
        <f t="shared" si="3"/>
        <v>0</v>
      </c>
      <c r="F27" s="6">
        <f t="shared" si="3"/>
        <v>3075.0000000000005</v>
      </c>
      <c r="G27" s="6">
        <f t="shared" si="3"/>
        <v>0</v>
      </c>
      <c r="H27" s="6">
        <f t="shared" ref="H27:H28" si="4">SUM(B27:G27)</f>
        <v>19087.500000000004</v>
      </c>
    </row>
    <row r="28" spans="1:8" x14ac:dyDescent="0.2">
      <c r="A28" t="s">
        <v>17</v>
      </c>
      <c r="B28" s="6">
        <f>SUM(B26:B27)</f>
        <v>182900</v>
      </c>
      <c r="C28" s="6">
        <f t="shared" ref="C28:G28" si="5">SUM(C26:C27)</f>
        <v>194525</v>
      </c>
      <c r="D28" s="6">
        <f t="shared" si="5"/>
        <v>387587.5</v>
      </c>
      <c r="E28" s="6">
        <f t="shared" si="5"/>
        <v>363000</v>
      </c>
      <c r="F28" s="6">
        <f t="shared" si="5"/>
        <v>372075</v>
      </c>
      <c r="G28" s="6">
        <f t="shared" si="5"/>
        <v>64750</v>
      </c>
      <c r="H28" s="7">
        <f t="shared" si="4"/>
        <v>1564837.5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E7B19-80F2-E546-8BBA-530E531CA3AA}">
  <dimension ref="A1:K15"/>
  <sheetViews>
    <sheetView workbookViewId="0">
      <selection activeCell="C23" sqref="C23"/>
    </sheetView>
  </sheetViews>
  <sheetFormatPr baseColWidth="10" defaultColWidth="8.83203125" defaultRowHeight="16" x14ac:dyDescent="0.2"/>
  <cols>
    <col min="8" max="8" width="12.6640625" bestFit="1" customWidth="1"/>
  </cols>
  <sheetData>
    <row r="1" spans="1:11" x14ac:dyDescent="0.2">
      <c r="A1" s="9" t="s">
        <v>46</v>
      </c>
      <c r="K1" s="14" t="str">
        <f>CONCATENATE("Sensitivity of ",$K$4," to ","Input")</f>
        <v>Sensitivity of $B$12 to Input</v>
      </c>
    </row>
    <row r="3" spans="1:11" x14ac:dyDescent="0.2">
      <c r="A3" t="s">
        <v>54</v>
      </c>
      <c r="K3" t="s">
        <v>48</v>
      </c>
    </row>
    <row r="4" spans="1:11" ht="39" x14ac:dyDescent="0.2">
      <c r="B4" s="15" t="s">
        <v>55</v>
      </c>
      <c r="C4" s="15" t="s">
        <v>56</v>
      </c>
      <c r="D4" s="15" t="s">
        <v>57</v>
      </c>
      <c r="E4" s="15" t="s">
        <v>58</v>
      </c>
      <c r="F4" s="15" t="s">
        <v>59</v>
      </c>
      <c r="G4" s="15" t="s">
        <v>60</v>
      </c>
      <c r="H4" s="15" t="s">
        <v>61</v>
      </c>
      <c r="J4" s="14">
        <f>MATCH($K$4,OutputAddresses,0)</f>
        <v>1</v>
      </c>
      <c r="K4" s="16" t="s">
        <v>55</v>
      </c>
    </row>
    <row r="5" spans="1:11" x14ac:dyDescent="0.2">
      <c r="A5">
        <v>0</v>
      </c>
      <c r="B5" s="17">
        <v>5000</v>
      </c>
      <c r="C5" s="18">
        <v>25000</v>
      </c>
      <c r="D5" s="18">
        <v>25000</v>
      </c>
      <c r="E5" s="18">
        <v>30000</v>
      </c>
      <c r="F5" s="18">
        <v>30000</v>
      </c>
      <c r="G5" s="18">
        <v>5000</v>
      </c>
      <c r="H5" s="29">
        <v>1566437.5</v>
      </c>
      <c r="K5">
        <f>INDEX(OutputValues,1,$J$4)</f>
        <v>5000</v>
      </c>
    </row>
    <row r="6" spans="1:11" x14ac:dyDescent="0.2">
      <c r="A6">
        <v>1000</v>
      </c>
      <c r="B6" s="20">
        <v>6000</v>
      </c>
      <c r="C6">
        <v>24000</v>
      </c>
      <c r="D6">
        <v>25000</v>
      </c>
      <c r="E6">
        <v>30000</v>
      </c>
      <c r="F6">
        <v>30000</v>
      </c>
      <c r="G6">
        <v>5000</v>
      </c>
      <c r="H6" s="30">
        <v>1566277.5</v>
      </c>
      <c r="K6">
        <f>INDEX(OutputValues,2,$J$4)</f>
        <v>6000</v>
      </c>
    </row>
    <row r="7" spans="1:11" x14ac:dyDescent="0.2">
      <c r="A7">
        <v>2000</v>
      </c>
      <c r="B7" s="20">
        <v>7000</v>
      </c>
      <c r="C7">
        <v>23000</v>
      </c>
      <c r="D7">
        <v>25000</v>
      </c>
      <c r="E7">
        <v>30000</v>
      </c>
      <c r="F7">
        <v>30000</v>
      </c>
      <c r="G7">
        <v>5000</v>
      </c>
      <c r="H7" s="30">
        <v>1566117.5</v>
      </c>
      <c r="K7">
        <f>INDEX(OutputValues,3,$J$4)</f>
        <v>7000</v>
      </c>
    </row>
    <row r="8" spans="1:11" x14ac:dyDescent="0.2">
      <c r="A8">
        <v>3000</v>
      </c>
      <c r="B8" s="20">
        <v>8000</v>
      </c>
      <c r="C8">
        <v>22000</v>
      </c>
      <c r="D8">
        <v>25000</v>
      </c>
      <c r="E8">
        <v>30000</v>
      </c>
      <c r="F8">
        <v>30000</v>
      </c>
      <c r="G8">
        <v>5000</v>
      </c>
      <c r="H8" s="30">
        <v>1565957.5</v>
      </c>
      <c r="K8">
        <f>INDEX(OutputValues,4,$J$4)</f>
        <v>8000</v>
      </c>
    </row>
    <row r="9" spans="1:11" x14ac:dyDescent="0.2">
      <c r="A9">
        <v>4000</v>
      </c>
      <c r="B9" s="20">
        <v>9000</v>
      </c>
      <c r="C9">
        <v>21000</v>
      </c>
      <c r="D9">
        <v>25000</v>
      </c>
      <c r="E9">
        <v>30000</v>
      </c>
      <c r="F9">
        <v>30000</v>
      </c>
      <c r="G9">
        <v>5000</v>
      </c>
      <c r="H9" s="30">
        <v>1565797.5</v>
      </c>
      <c r="K9">
        <f>INDEX(OutputValues,5,$J$4)</f>
        <v>9000</v>
      </c>
    </row>
    <row r="10" spans="1:11" x14ac:dyDescent="0.2">
      <c r="A10">
        <v>5000</v>
      </c>
      <c r="B10" s="20">
        <v>10000</v>
      </c>
      <c r="C10">
        <v>20000</v>
      </c>
      <c r="D10">
        <v>25000</v>
      </c>
      <c r="E10">
        <v>30000</v>
      </c>
      <c r="F10">
        <v>30000</v>
      </c>
      <c r="G10">
        <v>5000</v>
      </c>
      <c r="H10" s="30">
        <v>1565637.5</v>
      </c>
      <c r="K10">
        <f>INDEX(OutputValues,6,$J$4)</f>
        <v>10000</v>
      </c>
    </row>
    <row r="11" spans="1:11" x14ac:dyDescent="0.2">
      <c r="A11">
        <v>6000</v>
      </c>
      <c r="B11" s="20">
        <v>11000</v>
      </c>
      <c r="C11">
        <v>19000</v>
      </c>
      <c r="D11">
        <v>25000</v>
      </c>
      <c r="E11">
        <v>30000</v>
      </c>
      <c r="F11">
        <v>30000</v>
      </c>
      <c r="G11">
        <v>5000</v>
      </c>
      <c r="H11" s="30">
        <v>1565477.5</v>
      </c>
      <c r="K11">
        <f>INDEX(OutputValues,7,$J$4)</f>
        <v>11000</v>
      </c>
    </row>
    <row r="12" spans="1:11" x14ac:dyDescent="0.2">
      <c r="A12">
        <v>7000</v>
      </c>
      <c r="B12" s="20">
        <v>12000</v>
      </c>
      <c r="C12">
        <v>18000</v>
      </c>
      <c r="D12">
        <v>25000</v>
      </c>
      <c r="E12">
        <v>30000</v>
      </c>
      <c r="F12">
        <v>30000</v>
      </c>
      <c r="G12">
        <v>5000</v>
      </c>
      <c r="H12" s="30">
        <v>1565317.5</v>
      </c>
      <c r="K12">
        <f>INDEX(OutputValues,8,$J$4)</f>
        <v>12000</v>
      </c>
    </row>
    <row r="13" spans="1:11" x14ac:dyDescent="0.2">
      <c r="A13">
        <v>8000</v>
      </c>
      <c r="B13" s="20">
        <v>13000</v>
      </c>
      <c r="C13">
        <v>17000</v>
      </c>
      <c r="D13">
        <v>25000</v>
      </c>
      <c r="E13">
        <v>30000</v>
      </c>
      <c r="F13">
        <v>30000</v>
      </c>
      <c r="G13">
        <v>5000</v>
      </c>
      <c r="H13" s="30">
        <v>1565157.5</v>
      </c>
      <c r="K13">
        <f>INDEX(OutputValues,9,$J$4)</f>
        <v>13000</v>
      </c>
    </row>
    <row r="14" spans="1:11" x14ac:dyDescent="0.2">
      <c r="A14">
        <v>9000</v>
      </c>
      <c r="B14" s="20">
        <v>14000</v>
      </c>
      <c r="C14">
        <v>16000</v>
      </c>
      <c r="D14">
        <v>25000</v>
      </c>
      <c r="E14">
        <v>30000</v>
      </c>
      <c r="F14">
        <v>30000</v>
      </c>
      <c r="G14">
        <v>5000</v>
      </c>
      <c r="H14" s="30">
        <v>1564997.5</v>
      </c>
      <c r="K14">
        <f>INDEX(OutputValues,10,$J$4)</f>
        <v>14000</v>
      </c>
    </row>
    <row r="15" spans="1:11" x14ac:dyDescent="0.2">
      <c r="A15">
        <v>10000</v>
      </c>
      <c r="B15" s="22">
        <v>15000</v>
      </c>
      <c r="C15" s="23">
        <v>15000</v>
      </c>
      <c r="D15" s="23">
        <v>25000</v>
      </c>
      <c r="E15" s="23">
        <v>30000</v>
      </c>
      <c r="F15" s="23">
        <v>30000</v>
      </c>
      <c r="G15" s="23">
        <v>5000</v>
      </c>
      <c r="H15" s="31">
        <v>1564837.5</v>
      </c>
      <c r="K15">
        <f>INDEX(OutputValues,11,$J$4)</f>
        <v>15000</v>
      </c>
    </row>
  </sheetData>
  <dataValidations count="1">
    <dataValidation type="list" allowBlank="1" showInputMessage="1" showErrorMessage="1" sqref="K4" xr:uid="{15E1713D-F14C-4D47-A900-2F0BF9AA935E}">
      <formula1>OutputAddresses</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D2CE-9C41-714C-BC84-FB62D1862043}">
  <dimension ref="A1:I32"/>
  <sheetViews>
    <sheetView workbookViewId="0">
      <selection activeCell="K25" sqref="K25"/>
    </sheetView>
  </sheetViews>
  <sheetFormatPr baseColWidth="10" defaultColWidth="8.83203125" defaultRowHeight="16" x14ac:dyDescent="0.2"/>
  <cols>
    <col min="1" max="1" width="34.5" customWidth="1"/>
    <col min="2" max="2" width="13" bestFit="1" customWidth="1"/>
    <col min="3" max="4" width="11.1640625" bestFit="1" customWidth="1"/>
    <col min="6" max="6" width="19.1640625" customWidth="1"/>
  </cols>
  <sheetData>
    <row r="1" spans="1:9" x14ac:dyDescent="0.2">
      <c r="A1" s="32" t="s">
        <v>53</v>
      </c>
      <c r="B1" s="32"/>
      <c r="C1" s="32"/>
      <c r="D1" s="32"/>
      <c r="E1" s="32"/>
      <c r="F1" s="32"/>
      <c r="G1" s="32"/>
      <c r="H1" s="32"/>
      <c r="I1" s="32"/>
    </row>
    <row r="3" spans="1:9" x14ac:dyDescent="0.2">
      <c r="A3" t="s">
        <v>25</v>
      </c>
    </row>
    <row r="5" spans="1:9" x14ac:dyDescent="0.2">
      <c r="A5" t="s">
        <v>26</v>
      </c>
    </row>
    <row r="6" spans="1:9" x14ac:dyDescent="0.2">
      <c r="A6" t="s">
        <v>27</v>
      </c>
    </row>
    <row r="8" spans="1:9" x14ac:dyDescent="0.2">
      <c r="A8" s="9" t="s">
        <v>28</v>
      </c>
      <c r="B8" t="s">
        <v>22</v>
      </c>
      <c r="C8" t="s">
        <v>23</v>
      </c>
      <c r="D8" t="s">
        <v>24</v>
      </c>
    </row>
    <row r="9" spans="1:9" x14ac:dyDescent="0.2">
      <c r="A9" t="s">
        <v>29</v>
      </c>
      <c r="B9" s="10">
        <v>1500</v>
      </c>
      <c r="C9" s="10">
        <v>1000</v>
      </c>
      <c r="D9" s="10">
        <v>2000</v>
      </c>
    </row>
    <row r="11" spans="1:9" x14ac:dyDescent="0.2">
      <c r="A11" t="s">
        <v>30</v>
      </c>
      <c r="B11" s="11">
        <v>0.1</v>
      </c>
      <c r="C11" s="11">
        <v>0.2</v>
      </c>
      <c r="D11" s="11">
        <v>0.4</v>
      </c>
    </row>
    <row r="13" spans="1:9" x14ac:dyDescent="0.2">
      <c r="A13" t="s">
        <v>31</v>
      </c>
      <c r="B13" s="11">
        <v>0.45</v>
      </c>
      <c r="C13" s="11">
        <v>0.25</v>
      </c>
      <c r="D13" s="11">
        <v>0.3</v>
      </c>
    </row>
    <row r="15" spans="1:9" x14ac:dyDescent="0.2">
      <c r="G15" t="s">
        <v>21</v>
      </c>
      <c r="H15" t="s">
        <v>20</v>
      </c>
      <c r="I15" t="s">
        <v>32</v>
      </c>
    </row>
    <row r="16" spans="1:9" x14ac:dyDescent="0.2">
      <c r="A16" t="s">
        <v>33</v>
      </c>
      <c r="B16" s="11">
        <f>G16*(1+$I$16)</f>
        <v>30</v>
      </c>
      <c r="G16">
        <v>30</v>
      </c>
      <c r="H16">
        <v>40</v>
      </c>
      <c r="I16" s="1">
        <v>0</v>
      </c>
    </row>
    <row r="17" spans="1:4" x14ac:dyDescent="0.2">
      <c r="A17" t="s">
        <v>34</v>
      </c>
      <c r="B17" s="11">
        <f>H16*(1+I16)</f>
        <v>40</v>
      </c>
    </row>
    <row r="18" spans="1:4" x14ac:dyDescent="0.2">
      <c r="A18" t="s">
        <v>35</v>
      </c>
      <c r="B18" s="8">
        <v>7.6923074722290039</v>
      </c>
      <c r="C18" s="8">
        <v>146.15383911132812</v>
      </c>
      <c r="D18" s="8">
        <v>0</v>
      </c>
    </row>
    <row r="21" spans="1:4" x14ac:dyDescent="0.2">
      <c r="A21" t="s">
        <v>36</v>
      </c>
      <c r="B21">
        <f>B11*B18</f>
        <v>0.76923074722290041</v>
      </c>
      <c r="C21">
        <f t="shared" ref="C21:D21" si="0">C11*C18</f>
        <v>29.230767822265626</v>
      </c>
      <c r="D21">
        <f t="shared" si="0"/>
        <v>0</v>
      </c>
    </row>
    <row r="22" spans="1:4" x14ac:dyDescent="0.2">
      <c r="A22" t="s">
        <v>37</v>
      </c>
      <c r="B22">
        <f>B13*B18</f>
        <v>3.461538362503052</v>
      </c>
      <c r="C22">
        <f t="shared" ref="C22:D22" si="1">C13*C18</f>
        <v>36.538459777832031</v>
      </c>
      <c r="D22">
        <f t="shared" si="1"/>
        <v>0</v>
      </c>
    </row>
    <row r="23" spans="1:4" x14ac:dyDescent="0.2">
      <c r="A23" t="s">
        <v>38</v>
      </c>
      <c r="B23">
        <f>SUM(B21:D21)</f>
        <v>29.999998569488525</v>
      </c>
    </row>
    <row r="24" spans="1:4" x14ac:dyDescent="0.2">
      <c r="A24" t="s">
        <v>39</v>
      </c>
      <c r="B24">
        <f>SUM(B22:D22)</f>
        <v>39.99999814033508</v>
      </c>
    </row>
    <row r="25" spans="1:4" x14ac:dyDescent="0.2">
      <c r="A25" t="s">
        <v>40</v>
      </c>
      <c r="B25" s="12">
        <f>SUMPRODUCT(B18:D18, Waste_Processing_Costs_ton)</f>
        <v>157692.30031967163</v>
      </c>
    </row>
    <row r="28" spans="1:4" x14ac:dyDescent="0.2">
      <c r="A28" t="s">
        <v>41</v>
      </c>
      <c r="B28" cm="1">
        <f t="array" ref="B28:D28">[2]Sheet1!$B$11:$D$11</f>
        <v>0.1</v>
      </c>
      <c r="C28">
        <v>0.2</v>
      </c>
      <c r="D28">
        <v>0.4</v>
      </c>
    </row>
    <row r="29" spans="1:4" x14ac:dyDescent="0.2">
      <c r="A29" t="s">
        <v>42</v>
      </c>
      <c r="B29" cm="1">
        <f t="array" ref="B29:D29">[2]Sheet1!$B$13:$D$13</f>
        <v>0.45</v>
      </c>
      <c r="C29">
        <v>0.25</v>
      </c>
      <c r="D29">
        <v>0.3</v>
      </c>
    </row>
    <row r="30" spans="1:4" x14ac:dyDescent="0.2">
      <c r="A30" t="s">
        <v>43</v>
      </c>
      <c r="B30">
        <f>[2]Sheet1!$B$16</f>
        <v>30</v>
      </c>
    </row>
    <row r="31" spans="1:4" x14ac:dyDescent="0.2">
      <c r="A31" t="s">
        <v>44</v>
      </c>
      <c r="B31">
        <f>[2]Sheet1!$B$17</f>
        <v>40</v>
      </c>
    </row>
    <row r="32" spans="1:4" x14ac:dyDescent="0.2">
      <c r="A32" t="s">
        <v>45</v>
      </c>
      <c r="B32" s="13" cm="1">
        <f t="array" ref="B32:D32">[2]Sheet1!$B$9:$D$9</f>
        <v>1500</v>
      </c>
      <c r="C32">
        <v>1000</v>
      </c>
      <c r="D32">
        <v>2000</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775C-8EAC-3A4D-A858-E5372BB03286}">
  <dimension ref="A1:K14"/>
  <sheetViews>
    <sheetView workbookViewId="0">
      <selection activeCell="D24" sqref="D24"/>
    </sheetView>
  </sheetViews>
  <sheetFormatPr baseColWidth="10" defaultColWidth="8.83203125" defaultRowHeight="16" x14ac:dyDescent="0.2"/>
  <cols>
    <col min="2" max="2" width="14.83203125" customWidth="1"/>
    <col min="3" max="3" width="12.83203125" customWidth="1"/>
    <col min="4" max="4" width="11.6640625" customWidth="1"/>
  </cols>
  <sheetData>
    <row r="1" spans="1:11" x14ac:dyDescent="0.2">
      <c r="A1" s="9" t="s">
        <v>46</v>
      </c>
      <c r="K1" s="14" t="str">
        <f>CONCATENATE("Sensitivity of ",$K$4," to ","Percentage Change")</f>
        <v>Sensitivity of $D$18 to Percentage Change</v>
      </c>
    </row>
    <row r="3" spans="1:11" x14ac:dyDescent="0.2">
      <c r="A3" t="s">
        <v>47</v>
      </c>
      <c r="K3" t="s">
        <v>48</v>
      </c>
    </row>
    <row r="4" spans="1:11" ht="38" x14ac:dyDescent="0.2">
      <c r="B4" s="15" t="s">
        <v>49</v>
      </c>
      <c r="C4" s="15" t="s">
        <v>50</v>
      </c>
      <c r="D4" s="15" t="s">
        <v>51</v>
      </c>
      <c r="J4" s="14">
        <f>MATCH($K$4,OutputAddresses,0)</f>
        <v>3</v>
      </c>
      <c r="K4" s="16" t="s">
        <v>51</v>
      </c>
    </row>
    <row r="5" spans="1:11" x14ac:dyDescent="0.2">
      <c r="A5" s="1">
        <v>0.10000000149011612</v>
      </c>
      <c r="B5" s="17">
        <v>8.4615384730009424</v>
      </c>
      <c r="C5" s="18">
        <v>160.7692309870169</v>
      </c>
      <c r="D5" s="19">
        <v>0</v>
      </c>
      <c r="K5">
        <f>INDEX(OutputValues,1,$J$4)</f>
        <v>0</v>
      </c>
    </row>
    <row r="6" spans="1:11" x14ac:dyDescent="0.2">
      <c r="A6" s="1">
        <v>0.20000000298023224</v>
      </c>
      <c r="B6" s="20">
        <v>9.2307692536941488</v>
      </c>
      <c r="C6">
        <v>175.38461582018772</v>
      </c>
      <c r="D6" s="21">
        <v>0</v>
      </c>
      <c r="K6">
        <f>INDEX(OutputValues,2,$J$4)</f>
        <v>0</v>
      </c>
    </row>
    <row r="7" spans="1:11" x14ac:dyDescent="0.2">
      <c r="A7" s="1">
        <v>0.30000001192092896</v>
      </c>
      <c r="B7" s="20">
        <v>10.000000091699519</v>
      </c>
      <c r="C7">
        <v>190.00000174228953</v>
      </c>
      <c r="D7" s="21">
        <v>0</v>
      </c>
      <c r="K7">
        <f>INDEX(OutputValues,3,$J$4)</f>
        <v>0</v>
      </c>
    </row>
    <row r="8" spans="1:11" x14ac:dyDescent="0.2">
      <c r="A8" s="1">
        <v>0.40000000596046448</v>
      </c>
      <c r="B8" s="20">
        <v>10.769230815080562</v>
      </c>
      <c r="C8">
        <v>204.61538548652933</v>
      </c>
      <c r="D8" s="21">
        <v>0</v>
      </c>
      <c r="K8">
        <f>INDEX(OutputValues,4,$J$4)</f>
        <v>0</v>
      </c>
    </row>
    <row r="9" spans="1:11" x14ac:dyDescent="0.2">
      <c r="A9" s="1">
        <v>0.5</v>
      </c>
      <c r="B9" s="20">
        <v>11.538461538461604</v>
      </c>
      <c r="C9">
        <v>219.23076923076911</v>
      </c>
      <c r="D9" s="21">
        <v>0</v>
      </c>
      <c r="K9">
        <f>INDEX(OutputValues,5,$J$4)</f>
        <v>0</v>
      </c>
    </row>
    <row r="10" spans="1:11" x14ac:dyDescent="0.2">
      <c r="A10" s="1">
        <v>0.60000002384185791</v>
      </c>
      <c r="B10" s="20">
        <v>12.307692491091288</v>
      </c>
      <c r="C10">
        <v>233.84615733073298</v>
      </c>
      <c r="D10" s="21">
        <v>0</v>
      </c>
      <c r="K10">
        <f>INDEX(OutputValues,6,$J$4)</f>
        <v>0</v>
      </c>
    </row>
    <row r="11" spans="1:11" x14ac:dyDescent="0.2">
      <c r="A11" s="1">
        <v>0.69999998807907104</v>
      </c>
      <c r="B11" s="20">
        <v>13.076922985223703</v>
      </c>
      <c r="C11">
        <v>248.46153671924873</v>
      </c>
      <c r="D11" s="21">
        <v>0</v>
      </c>
      <c r="K11">
        <f>INDEX(OutputValues,7,$J$4)</f>
        <v>0</v>
      </c>
    </row>
    <row r="12" spans="1:11" x14ac:dyDescent="0.2">
      <c r="A12" s="1">
        <v>0.80000001192092896</v>
      </c>
      <c r="B12" s="20">
        <v>13.846153937853387</v>
      </c>
      <c r="C12">
        <v>263.07692481921259</v>
      </c>
      <c r="D12" s="21">
        <v>0</v>
      </c>
      <c r="K12">
        <f>INDEX(OutputValues,8,$J$4)</f>
        <v>0</v>
      </c>
    </row>
    <row r="13" spans="1:11" x14ac:dyDescent="0.2">
      <c r="A13" s="1">
        <v>0.90000003576278687</v>
      </c>
      <c r="B13" s="20">
        <v>14.615384890483057</v>
      </c>
      <c r="C13">
        <v>277.69231291917646</v>
      </c>
      <c r="D13" s="21">
        <v>0</v>
      </c>
      <c r="K13">
        <f>INDEX(OutputValues,9,$J$4)</f>
        <v>0</v>
      </c>
    </row>
    <row r="14" spans="1:11" x14ac:dyDescent="0.2">
      <c r="A14" s="1">
        <v>1</v>
      </c>
      <c r="B14" s="22">
        <v>15.384615384615472</v>
      </c>
      <c r="C14" s="23">
        <v>292.30769230769221</v>
      </c>
      <c r="D14" s="24">
        <v>0</v>
      </c>
      <c r="K14">
        <f>INDEX(OutputValues,10,$J$4)</f>
        <v>0</v>
      </c>
    </row>
  </sheetData>
  <dataValidations count="1">
    <dataValidation type="list" allowBlank="1" showInputMessage="1" showErrorMessage="1" sqref="K4" xr:uid="{A52B5953-5FC8-7749-9FB0-3B8F9E92E8ED}">
      <formula1>OutputAddresses</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E4E1-76E1-FA4A-BFAB-0DCBFFE877A7}">
  <dimension ref="A1:K14"/>
  <sheetViews>
    <sheetView workbookViewId="0">
      <selection activeCell="C28" sqref="C28"/>
    </sheetView>
  </sheetViews>
  <sheetFormatPr baseColWidth="10" defaultColWidth="8.83203125" defaultRowHeight="16" x14ac:dyDescent="0.2"/>
  <cols>
    <col min="1" max="1" width="11.6640625" customWidth="1"/>
    <col min="2" max="2" width="13.83203125" customWidth="1"/>
  </cols>
  <sheetData>
    <row r="1" spans="1:11" x14ac:dyDescent="0.2">
      <c r="A1" s="9" t="s">
        <v>46</v>
      </c>
      <c r="K1" s="14" t="str">
        <f>CONCATENATE("Sensitivity of ",$K$4," to ","Percentage Change")</f>
        <v>Sensitivity of $B$25 to Percentage Change</v>
      </c>
    </row>
    <row r="3" spans="1:11" x14ac:dyDescent="0.2">
      <c r="A3" t="s">
        <v>47</v>
      </c>
      <c r="K3" t="s">
        <v>48</v>
      </c>
    </row>
    <row r="4" spans="1:11" ht="38" x14ac:dyDescent="0.2">
      <c r="B4" s="15" t="s">
        <v>52</v>
      </c>
      <c r="J4" s="14">
        <f>MATCH($K$4,OutputAddresses,0)</f>
        <v>1</v>
      </c>
      <c r="K4" s="16" t="s">
        <v>52</v>
      </c>
    </row>
    <row r="5" spans="1:11" x14ac:dyDescent="0.2">
      <c r="A5" s="1">
        <v>0.10000000149011612</v>
      </c>
      <c r="B5" s="25">
        <v>173461.54</v>
      </c>
      <c r="K5">
        <f>INDEX(OutputValues,1,$J$4)</f>
        <v>173461.54</v>
      </c>
    </row>
    <row r="6" spans="1:11" x14ac:dyDescent="0.2">
      <c r="A6" s="1">
        <v>0.20000000298023224</v>
      </c>
      <c r="B6" s="26">
        <v>189230.77</v>
      </c>
      <c r="K6">
        <f>INDEX(OutputValues,2,$J$4)</f>
        <v>189230.77</v>
      </c>
    </row>
    <row r="7" spans="1:11" x14ac:dyDescent="0.2">
      <c r="A7" s="1">
        <v>0.30000001192092896</v>
      </c>
      <c r="B7" s="26">
        <v>205000</v>
      </c>
      <c r="K7">
        <f>INDEX(OutputValues,3,$J$4)</f>
        <v>205000</v>
      </c>
    </row>
    <row r="8" spans="1:11" x14ac:dyDescent="0.2">
      <c r="A8" s="1">
        <v>0.40000000596046448</v>
      </c>
      <c r="B8" s="26">
        <v>220769.23</v>
      </c>
      <c r="K8">
        <f>INDEX(OutputValues,4,$J$4)</f>
        <v>220769.23</v>
      </c>
    </row>
    <row r="9" spans="1:11" x14ac:dyDescent="0.2">
      <c r="A9" s="1">
        <v>0.5</v>
      </c>
      <c r="B9" s="26">
        <v>236538.46</v>
      </c>
      <c r="K9">
        <f>INDEX(OutputValues,5,$J$4)</f>
        <v>236538.46</v>
      </c>
    </row>
    <row r="10" spans="1:11" x14ac:dyDescent="0.2">
      <c r="A10" s="1">
        <v>0.60000002384185791</v>
      </c>
      <c r="B10" s="26">
        <v>252307.7</v>
      </c>
      <c r="K10">
        <f>INDEX(OutputValues,6,$J$4)</f>
        <v>252307.7</v>
      </c>
    </row>
    <row r="11" spans="1:11" x14ac:dyDescent="0.2">
      <c r="A11" s="1">
        <v>0.69999998807907104</v>
      </c>
      <c r="B11" s="26">
        <v>268076.92</v>
      </c>
      <c r="K11">
        <f>INDEX(OutputValues,7,$J$4)</f>
        <v>268076.92</v>
      </c>
    </row>
    <row r="12" spans="1:11" x14ac:dyDescent="0.2">
      <c r="A12" s="1">
        <v>0.80000001192092896</v>
      </c>
      <c r="B12" s="26">
        <v>283846.15999999997</v>
      </c>
      <c r="K12">
        <f>INDEX(OutputValues,8,$J$4)</f>
        <v>283846.15999999997</v>
      </c>
    </row>
    <row r="13" spans="1:11" x14ac:dyDescent="0.2">
      <c r="A13" s="1">
        <v>0.90000003576278687</v>
      </c>
      <c r="B13" s="26">
        <v>299615.39</v>
      </c>
      <c r="K13">
        <f>INDEX(OutputValues,9,$J$4)</f>
        <v>299615.39</v>
      </c>
    </row>
    <row r="14" spans="1:11" x14ac:dyDescent="0.2">
      <c r="A14" s="1">
        <v>1</v>
      </c>
      <c r="B14" s="27">
        <v>315384.62</v>
      </c>
      <c r="K14">
        <f>INDEX(OutputValues,10,$J$4)</f>
        <v>315384.62</v>
      </c>
    </row>
  </sheetData>
  <dataValidations count="1">
    <dataValidation type="list" allowBlank="1" showInputMessage="1" showErrorMessage="1" sqref="K4" xr:uid="{E7F7F34E-4770-8646-93CF-ED563B878AF0}">
      <formula1>OutputAddresses</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23E39-BCF5-B147-A69E-E9D3D5FEE021}">
  <dimension ref="A8:B15"/>
  <sheetViews>
    <sheetView workbookViewId="0"/>
  </sheetViews>
  <sheetFormatPr baseColWidth="10" defaultRowHeight="16" x14ac:dyDescent="0.2"/>
  <sheetData>
    <row r="8" spans="1:2" x14ac:dyDescent="0.2">
      <c r="A8" s="33"/>
      <c r="B8" s="33"/>
    </row>
    <row r="15" spans="1:2" x14ac:dyDescent="0.2">
      <c r="B15"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Q18</vt:lpstr>
      <vt:lpstr>Q18 sts</vt:lpstr>
      <vt:lpstr>Q34</vt:lpstr>
      <vt:lpstr>10-100% increment in amount pro</vt:lpstr>
      <vt:lpstr>10-100% increment Total cost</vt:lpstr>
      <vt:lpstr>Demand</vt:lpstr>
      <vt:lpstr>Ending_inventory</vt:lpstr>
      <vt:lpstr>On_hand_after_production</vt:lpstr>
      <vt:lpstr>'10-100% increment in amount pro'!OutputAddresses</vt:lpstr>
      <vt:lpstr>'10-100% increment Total cost'!OutputAddresses</vt:lpstr>
      <vt:lpstr>'Q18 sts'!OutputAddresses</vt:lpstr>
      <vt:lpstr>'10-100% increment in amount pro'!OutputValues</vt:lpstr>
      <vt:lpstr>'10-100% increment Total cost'!OutputValues</vt:lpstr>
      <vt:lpstr>'Q18 sts'!OutputValues</vt:lpstr>
      <vt:lpstr>Production_capacity</vt:lpstr>
      <vt:lpstr>Storage_capacity</vt:lpstr>
      <vt:lpstr>Total_Cost</vt:lpstr>
      <vt:lpstr>Units_produced</vt:lpstr>
      <vt:lpstr>Waste_Processing_Costs_ton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Kanika Adik</cp:lastModifiedBy>
  <dcterms:created xsi:type="dcterms:W3CDTF">2022-09-19T21:29:12Z</dcterms:created>
  <dcterms:modified xsi:type="dcterms:W3CDTF">2022-11-17T20:20:32Z</dcterms:modified>
</cp:coreProperties>
</file>