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2cfa5bfaf006ea/documents_bkp/DATA_SCIENCE/Bakup/2nd Semester/650 Optimization and Process Analytics/"/>
    </mc:Choice>
  </mc:AlternateContent>
  <xr:revisionPtr revIDLastSave="678" documentId="8_{16E64883-43E9-6048-9981-E3C4FBBF6CA2}" xr6:coauthVersionLast="47" xr6:coauthVersionMax="47" xr10:uidLastSave="{D41F8C33-D1DA-0647-A262-869FE0F4649C}"/>
  <bookViews>
    <workbookView xWindow="0" yWindow="500" windowWidth="28800" windowHeight="16560" activeTab="2" xr2:uid="{23F5970C-3F44-3F48-989C-DCC8EA9CC3A4}"/>
  </bookViews>
  <sheets>
    <sheet name="weekly attribute" sheetId="1" r:id="rId1"/>
    <sheet name="Sheet4" sheetId="4" r:id="rId2"/>
    <sheet name="Simplex Problem for all items" sheetId="7" r:id="rId3"/>
    <sheet name="Sheet1" sheetId="5" state="hidden" r:id="rId4"/>
    <sheet name="Individual Style Simplex soluti" sheetId="6" r:id="rId5"/>
    <sheet name="Sheet3_STS" sheetId="8" state="veryHidden" r:id="rId6"/>
  </sheets>
  <definedNames>
    <definedName name="solver_adj" localSheetId="1" hidden="1">Sheet4!$B$30:$J$30</definedName>
    <definedName name="solver_adj" localSheetId="2" hidden="1">'Simplex Problem for all items'!$B$42:$J$42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2</definedName>
    <definedName name="solver_eng" localSheetId="2" hidden="1">2</definedName>
    <definedName name="solver_itr" localSheetId="1" hidden="1">2147483647</definedName>
    <definedName name="solver_itr" localSheetId="2" hidden="1">2147483647</definedName>
    <definedName name="solver_lhs1" localSheetId="1" hidden="1">Sheet4!$B$31:$J$31</definedName>
    <definedName name="solver_lhs1" localSheetId="2" hidden="1">'Simplex Problem for all items'!$B$38:$J$38</definedName>
    <definedName name="solver_lhs2" localSheetId="1" hidden="1">Sheet4!$B$34</definedName>
    <definedName name="solver_lhs2" localSheetId="2" hidden="1">'Simplex Problem for all items'!$B$38:$J$38</definedName>
    <definedName name="solver_lhs3" localSheetId="2" hidden="1">'Simplex Problem for all items'!$B$42:$J$42</definedName>
    <definedName name="solver_lhs4" localSheetId="2" hidden="1">'Simplex Problem for all items'!$B$44:$J$44</definedName>
    <definedName name="solver_lin" localSheetId="1" hidden="1">1</definedName>
    <definedName name="solver_lin" localSheetId="2" hidden="1">1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2</definedName>
    <definedName name="solver_num" localSheetId="2" hidden="1">4</definedName>
    <definedName name="solver_opt" localSheetId="1" hidden="1">Sheet4!$D$34</definedName>
    <definedName name="solver_opt" localSheetId="2" hidden="1">'Simplex Problem for all items'!$B$50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1" hidden="1">2</definedName>
    <definedName name="solver_rel1" localSheetId="2" hidden="1">4</definedName>
    <definedName name="solver_rel2" localSheetId="1" hidden="1">2</definedName>
    <definedName name="solver_rel2" localSheetId="2" hidden="1">3</definedName>
    <definedName name="solver_rel3" localSheetId="2" hidden="1">1</definedName>
    <definedName name="solver_rel4" localSheetId="2" hidden="1">1</definedName>
    <definedName name="solver_rhs1" localSheetId="1" hidden="1">0</definedName>
    <definedName name="solver_rhs1" localSheetId="2" hidden="1">"integer"</definedName>
    <definedName name="solver_rhs2" localSheetId="1" hidden="1">36</definedName>
    <definedName name="solver_rhs2" localSheetId="2" hidden="1">'Simplex Problem for all items'!$B$36:$J$36</definedName>
    <definedName name="solver_rhs3" localSheetId="2" hidden="1">'Simplex Problem for all items'!$B$40:$J$40</definedName>
    <definedName name="solver_rhs4" localSheetId="2" hidden="1">'Simplex Problem for all items'!$B$46:$J$46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2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2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7" l="1"/>
  <c r="B46" i="7" l="1"/>
  <c r="B44" i="7"/>
  <c r="I46" i="7"/>
  <c r="C46" i="7"/>
  <c r="D46" i="7"/>
  <c r="E46" i="7"/>
  <c r="F46" i="7"/>
  <c r="G46" i="7"/>
  <c r="H46" i="7"/>
  <c r="J46" i="7"/>
  <c r="C44" i="7"/>
  <c r="D44" i="7"/>
  <c r="E44" i="7"/>
  <c r="F44" i="7"/>
  <c r="G44" i="7"/>
  <c r="H44" i="7"/>
  <c r="I44" i="7"/>
  <c r="J44" i="7"/>
  <c r="C36" i="7"/>
  <c r="D36" i="7"/>
  <c r="E36" i="7"/>
  <c r="F36" i="7"/>
  <c r="G36" i="7"/>
  <c r="H36" i="7"/>
  <c r="I36" i="7"/>
  <c r="J36" i="7"/>
  <c r="J23" i="7"/>
  <c r="I23" i="7"/>
  <c r="H23" i="7"/>
  <c r="G23" i="7"/>
  <c r="F23" i="7"/>
  <c r="E23" i="7"/>
  <c r="D23" i="7"/>
  <c r="C23" i="7"/>
  <c r="B23" i="7"/>
  <c r="J22" i="7"/>
  <c r="J26" i="7" s="1"/>
  <c r="J25" i="7" s="1"/>
  <c r="I22" i="7"/>
  <c r="I26" i="7" s="1"/>
  <c r="I25" i="7" s="1"/>
  <c r="H22" i="7"/>
  <c r="H26" i="7" s="1"/>
  <c r="H25" i="7" s="1"/>
  <c r="G22" i="7"/>
  <c r="G26" i="7" s="1"/>
  <c r="G25" i="7" s="1"/>
  <c r="F22" i="7"/>
  <c r="F26" i="7" s="1"/>
  <c r="F25" i="7" s="1"/>
  <c r="E22" i="7"/>
  <c r="E26" i="7" s="1"/>
  <c r="E25" i="7" s="1"/>
  <c r="D22" i="7"/>
  <c r="D21" i="7" s="1"/>
  <c r="C22" i="7"/>
  <c r="C26" i="7" s="1"/>
  <c r="C25" i="7" s="1"/>
  <c r="B22" i="7"/>
  <c r="J15" i="7"/>
  <c r="I15" i="7"/>
  <c r="H15" i="7"/>
  <c r="G15" i="7"/>
  <c r="F15" i="7"/>
  <c r="E15" i="7"/>
  <c r="D15" i="7"/>
  <c r="C15" i="7"/>
  <c r="B15" i="7"/>
  <c r="J14" i="7"/>
  <c r="J17" i="7" s="1"/>
  <c r="I14" i="7"/>
  <c r="I17" i="7" s="1"/>
  <c r="H14" i="7"/>
  <c r="H17" i="7" s="1"/>
  <c r="G14" i="7"/>
  <c r="G17" i="7" s="1"/>
  <c r="F14" i="7"/>
  <c r="F17" i="7" s="1"/>
  <c r="E14" i="7"/>
  <c r="E17" i="7" s="1"/>
  <c r="D14" i="7"/>
  <c r="D17" i="7" s="1"/>
  <c r="C14" i="7"/>
  <c r="C17" i="7" s="1"/>
  <c r="B14" i="7"/>
  <c r="B17" i="7" s="1"/>
  <c r="J11" i="7"/>
  <c r="I11" i="7"/>
  <c r="H11" i="7"/>
  <c r="G11" i="7"/>
  <c r="F11" i="7"/>
  <c r="E11" i="7"/>
  <c r="D11" i="7"/>
  <c r="C11" i="7"/>
  <c r="B11" i="7"/>
  <c r="J10" i="7"/>
  <c r="I10" i="7"/>
  <c r="H10" i="7"/>
  <c r="G10" i="7"/>
  <c r="F10" i="7"/>
  <c r="E10" i="7"/>
  <c r="D10" i="7"/>
  <c r="C10" i="7"/>
  <c r="B10" i="7"/>
  <c r="B43" i="4"/>
  <c r="B48" i="7" l="1"/>
  <c r="J48" i="7"/>
  <c r="I48" i="7"/>
  <c r="D48" i="7"/>
  <c r="H48" i="7"/>
  <c r="F48" i="7"/>
  <c r="G48" i="7"/>
  <c r="E48" i="7"/>
  <c r="C48" i="7"/>
  <c r="I21" i="7"/>
  <c r="E21" i="7"/>
  <c r="F21" i="7"/>
  <c r="G21" i="7"/>
  <c r="B21" i="7"/>
  <c r="C21" i="7"/>
  <c r="B26" i="7"/>
  <c r="B25" i="7" s="1"/>
  <c r="H21" i="7"/>
  <c r="J21" i="7"/>
  <c r="D26" i="7"/>
  <c r="D25" i="7" s="1"/>
  <c r="B50" i="7" l="1"/>
  <c r="C10" i="6" l="1"/>
  <c r="D10" i="6" s="1"/>
  <c r="E10" i="6" s="1"/>
  <c r="F10" i="6" s="1"/>
  <c r="G10" i="6" s="1"/>
  <c r="H10" i="6" s="1"/>
  <c r="I10" i="6" s="1"/>
  <c r="J10" i="6" s="1"/>
  <c r="K10" i="6" s="1"/>
  <c r="B4" i="6"/>
  <c r="B17" i="6" s="1"/>
  <c r="B21" i="6" s="1"/>
  <c r="G28" i="6"/>
  <c r="F28" i="6"/>
  <c r="E28" i="6"/>
  <c r="D28" i="6"/>
  <c r="C28" i="6"/>
  <c r="B28" i="6"/>
  <c r="B41" i="5"/>
  <c r="B42" i="5" s="1"/>
  <c r="B43" i="5" s="1"/>
  <c r="B44" i="5" s="1"/>
  <c r="B37" i="5"/>
  <c r="B36" i="5"/>
  <c r="B38" i="5" s="1"/>
  <c r="B24" i="5"/>
  <c r="B23" i="5"/>
  <c r="B27" i="5" s="1"/>
  <c r="B26" i="5" s="1"/>
  <c r="B22" i="5"/>
  <c r="B18" i="5"/>
  <c r="B16" i="5"/>
  <c r="B15" i="5"/>
  <c r="B10" i="5"/>
  <c r="H28" i="6" l="1"/>
  <c r="B29" i="6"/>
  <c r="C17" i="6"/>
  <c r="C21" i="6" s="1"/>
  <c r="C29" i="6" l="1"/>
  <c r="C30" i="6" s="1"/>
  <c r="D17" i="6"/>
  <c r="D21" i="6" s="1"/>
  <c r="B30" i="6"/>
  <c r="D29" i="6" l="1"/>
  <c r="E17" i="6"/>
  <c r="E21" i="6" s="1"/>
  <c r="E29" i="6" l="1"/>
  <c r="E30" i="6" s="1"/>
  <c r="F17" i="6"/>
  <c r="F21" i="6" s="1"/>
  <c r="D30" i="6"/>
  <c r="F29" i="6" l="1"/>
  <c r="G17" i="6"/>
  <c r="G21" i="6" s="1"/>
  <c r="G29" i="6" s="1"/>
  <c r="G30" i="6" s="1"/>
  <c r="F30" i="6" l="1"/>
  <c r="H30" i="6" s="1"/>
  <c r="H29" i="6"/>
  <c r="B41" i="4" l="1"/>
  <c r="B42" i="4" s="1"/>
  <c r="B35" i="4"/>
  <c r="B11" i="4"/>
  <c r="C11" i="4"/>
  <c r="D11" i="4"/>
  <c r="E11" i="4"/>
  <c r="F11" i="4"/>
  <c r="G11" i="4"/>
  <c r="H11" i="4"/>
  <c r="I11" i="4"/>
  <c r="J11" i="4"/>
  <c r="C35" i="4"/>
  <c r="D35" i="4"/>
  <c r="E35" i="4"/>
  <c r="F35" i="4"/>
  <c r="G35" i="4"/>
  <c r="H35" i="4"/>
  <c r="I35" i="4"/>
  <c r="J35" i="4"/>
  <c r="P10" i="1"/>
  <c r="P9" i="1"/>
  <c r="P8" i="1"/>
  <c r="P7" i="1"/>
  <c r="P6" i="1"/>
  <c r="P5" i="1"/>
  <c r="P4" i="1"/>
  <c r="P3" i="1"/>
  <c r="P2" i="1"/>
  <c r="J10" i="1"/>
  <c r="J9" i="1"/>
  <c r="J8" i="1"/>
  <c r="J7" i="1"/>
  <c r="J6" i="1"/>
  <c r="J5" i="1"/>
  <c r="J4" i="1"/>
  <c r="J3" i="1"/>
  <c r="J2" i="1"/>
  <c r="B23" i="4"/>
  <c r="C15" i="4"/>
  <c r="D15" i="4"/>
  <c r="E15" i="4"/>
  <c r="F15" i="4"/>
  <c r="G15" i="4"/>
  <c r="H15" i="4"/>
  <c r="I15" i="4"/>
  <c r="J15" i="4"/>
  <c r="B15" i="4"/>
  <c r="B14" i="4"/>
  <c r="B17" i="4" s="1"/>
  <c r="B10" i="4"/>
  <c r="J23" i="4"/>
  <c r="C23" i="4"/>
  <c r="D23" i="4"/>
  <c r="E23" i="4"/>
  <c r="F23" i="4"/>
  <c r="G23" i="4"/>
  <c r="H23" i="4"/>
  <c r="I23" i="4"/>
  <c r="B40" i="4"/>
  <c r="L6" i="4"/>
  <c r="L5" i="4"/>
  <c r="C36" i="4"/>
  <c r="D36" i="4"/>
  <c r="E36" i="4"/>
  <c r="F36" i="4"/>
  <c r="G36" i="4"/>
  <c r="H36" i="4"/>
  <c r="I36" i="4"/>
  <c r="J36" i="4"/>
  <c r="B36" i="4"/>
  <c r="C22" i="4"/>
  <c r="C26" i="4" s="1"/>
  <c r="C25" i="4" s="1"/>
  <c r="D22" i="4"/>
  <c r="D26" i="4" s="1"/>
  <c r="D25" i="4" s="1"/>
  <c r="E22" i="4"/>
  <c r="E26" i="4" s="1"/>
  <c r="E25" i="4" s="1"/>
  <c r="F22" i="4"/>
  <c r="F26" i="4" s="1"/>
  <c r="F25" i="4" s="1"/>
  <c r="G22" i="4"/>
  <c r="G26" i="4" s="1"/>
  <c r="G25" i="4" s="1"/>
  <c r="H22" i="4"/>
  <c r="H26" i="4" s="1"/>
  <c r="H25" i="4" s="1"/>
  <c r="I22" i="4"/>
  <c r="I26" i="4" s="1"/>
  <c r="I25" i="4" s="1"/>
  <c r="J22" i="4"/>
  <c r="J26" i="4" s="1"/>
  <c r="J25" i="4" s="1"/>
  <c r="B22" i="4"/>
  <c r="B26" i="4" s="1"/>
  <c r="C14" i="4"/>
  <c r="D14" i="4"/>
  <c r="D17" i="4" s="1"/>
  <c r="E14" i="4"/>
  <c r="E17" i="4" s="1"/>
  <c r="F14" i="4"/>
  <c r="F17" i="4" s="1"/>
  <c r="G14" i="4"/>
  <c r="G17" i="4" s="1"/>
  <c r="H14" i="4"/>
  <c r="H17" i="4" s="1"/>
  <c r="I14" i="4"/>
  <c r="I17" i="4" s="1"/>
  <c r="J14" i="4"/>
  <c r="J17" i="4" s="1"/>
  <c r="C17" i="4"/>
  <c r="J10" i="4"/>
  <c r="I10" i="4"/>
  <c r="H10" i="4"/>
  <c r="G10" i="4"/>
  <c r="F10" i="4"/>
  <c r="E10" i="4"/>
  <c r="D10" i="4"/>
  <c r="C10" i="4"/>
  <c r="B37" i="4" l="1"/>
  <c r="G37" i="4"/>
  <c r="F37" i="4"/>
  <c r="E37" i="4"/>
  <c r="J37" i="4"/>
  <c r="D37" i="4"/>
  <c r="C37" i="4"/>
  <c r="I37" i="4"/>
  <c r="H37" i="4"/>
  <c r="J21" i="4"/>
  <c r="I21" i="4"/>
  <c r="H21" i="4"/>
  <c r="G21" i="4"/>
  <c r="F21" i="4"/>
  <c r="E21" i="4"/>
  <c r="D21" i="4"/>
  <c r="B21" i="4"/>
  <c r="C21" i="4"/>
  <c r="B25" i="4"/>
  <c r="D3" i="1" l="1"/>
  <c r="D4" i="1"/>
  <c r="D5" i="1"/>
  <c r="D6" i="1"/>
  <c r="D7" i="1"/>
  <c r="D8" i="1"/>
  <c r="D9" i="1"/>
  <c r="D10" i="1"/>
  <c r="D2" i="1"/>
</calcChain>
</file>

<file path=xl/sharedStrings.xml><?xml version="1.0" encoding="utf-8"?>
<sst xmlns="http://schemas.openxmlformats.org/spreadsheetml/2006/main" count="237" uniqueCount="96">
  <si>
    <t>style</t>
  </si>
  <si>
    <t>cost</t>
  </si>
  <si>
    <t>price</t>
  </si>
  <si>
    <t>margin</t>
  </si>
  <si>
    <t>day</t>
  </si>
  <si>
    <t>CurrentW_1</t>
  </si>
  <si>
    <t>Week_1</t>
  </si>
  <si>
    <t>3/29/15</t>
  </si>
  <si>
    <t>3/29/16</t>
  </si>
  <si>
    <t>3/29/17</t>
  </si>
  <si>
    <t>3/29/18</t>
  </si>
  <si>
    <t>3/29/19</t>
  </si>
  <si>
    <t>3/29/20</t>
  </si>
  <si>
    <t>3/29/21</t>
  </si>
  <si>
    <t>3/29/22</t>
  </si>
  <si>
    <t>3/29/23</t>
  </si>
  <si>
    <t>SOLD1</t>
  </si>
  <si>
    <t>Inventory1</t>
  </si>
  <si>
    <t>Margin1</t>
  </si>
  <si>
    <t>Cost1</t>
  </si>
  <si>
    <t>Revenue1</t>
  </si>
  <si>
    <t>Sales2</t>
  </si>
  <si>
    <t>Inventory2</t>
  </si>
  <si>
    <t>Margin2</t>
  </si>
  <si>
    <t>Cost2</t>
  </si>
  <si>
    <t>Revenue2</t>
  </si>
  <si>
    <t>Sold2</t>
  </si>
  <si>
    <t>Input Data</t>
  </si>
  <si>
    <t>Style Variant</t>
  </si>
  <si>
    <t>Initial Price</t>
  </si>
  <si>
    <t xml:space="preserve">Day Style was introduced </t>
  </si>
  <si>
    <t>Current_week data</t>
  </si>
  <si>
    <t>Weeks past since data collected</t>
  </si>
  <si>
    <t>Initial Margin</t>
  </si>
  <si>
    <t xml:space="preserve">Units Sold1 till 3/29/2015 </t>
  </si>
  <si>
    <t>Total Units Sold2 till 4/5/2015</t>
  </si>
  <si>
    <t>Sales2 in week 3/29/2015 to 4/4/2015</t>
  </si>
  <si>
    <t xml:space="preserve">Profit Margin </t>
  </si>
  <si>
    <t xml:space="preserve">Inventory to be sold </t>
  </si>
  <si>
    <t xml:space="preserve">Cost </t>
  </si>
  <si>
    <t>Unit Cost</t>
  </si>
  <si>
    <t>Revenue</t>
  </si>
  <si>
    <t>Production Cost1</t>
  </si>
  <si>
    <t xml:space="preserve">Week_36th data </t>
  </si>
  <si>
    <t>11/13/2014</t>
  </si>
  <si>
    <t>3/29/2015</t>
  </si>
  <si>
    <t xml:space="preserve">Revenue </t>
  </si>
  <si>
    <t xml:space="preserve">Selling Price </t>
  </si>
  <si>
    <t xml:space="preserve">Actual Inventory </t>
  </si>
  <si>
    <t xml:space="preserve">Inventory2 given </t>
  </si>
  <si>
    <t xml:space="preserve">Average Selling Price </t>
  </si>
  <si>
    <t>Objective</t>
  </si>
  <si>
    <t xml:space="preserve">Ending invent0ory </t>
  </si>
  <si>
    <t>=</t>
  </si>
  <si>
    <t xml:space="preserve">Week </t>
  </si>
  <si>
    <t>&lt;=</t>
  </si>
  <si>
    <t>Weekly Price</t>
  </si>
  <si>
    <t>Multiperios production model</t>
  </si>
  <si>
    <t>Input data</t>
  </si>
  <si>
    <t>Month</t>
  </si>
  <si>
    <t xml:space="preserve">Production cost/unit </t>
  </si>
  <si>
    <t>Production plan(all qualities are in 100s of footballs)</t>
  </si>
  <si>
    <t>&gt;=</t>
  </si>
  <si>
    <t>Storage capacity</t>
  </si>
  <si>
    <t>Summart of costs (all cots are in hundereds of dollars)</t>
  </si>
  <si>
    <t>Totals</t>
  </si>
  <si>
    <t>Production costs</t>
  </si>
  <si>
    <t>Holding costs</t>
  </si>
  <si>
    <t xml:space="preserve">Totals </t>
  </si>
  <si>
    <t>Intiial inventory</t>
  </si>
  <si>
    <t>&gt; sum of all units produced</t>
  </si>
  <si>
    <t>Week</t>
  </si>
  <si>
    <t>Initial price</t>
  </si>
  <si>
    <t>Price change</t>
  </si>
  <si>
    <t>Units sold</t>
  </si>
  <si>
    <t xml:space="preserve">Target Production to sell </t>
  </si>
  <si>
    <t>Cost</t>
  </si>
  <si>
    <t xml:space="preserve">Product Style </t>
  </si>
  <si>
    <t>Days left since target day to sell(36 week constraint)</t>
  </si>
  <si>
    <t xml:space="preserve">Unit cost </t>
  </si>
  <si>
    <t xml:space="preserve">Weeks left since taget day selloff </t>
  </si>
  <si>
    <t>Selling price</t>
  </si>
  <si>
    <t>Initial</t>
  </si>
  <si>
    <t>Week 2</t>
  </si>
  <si>
    <t>Week 1</t>
  </si>
  <si>
    <t>Product Style</t>
  </si>
  <si>
    <t>Number of Units sold</t>
  </si>
  <si>
    <t xml:space="preserve">Average number of units sale requried per week </t>
  </si>
  <si>
    <t>Production Cost</t>
  </si>
  <si>
    <t xml:space="preserve">Revenue generated </t>
  </si>
  <si>
    <t xml:space="preserve">Total Profit margin </t>
  </si>
  <si>
    <t>Maximum selling price</t>
  </si>
  <si>
    <t>$B$42</t>
  </si>
  <si>
    <t>Input</t>
  </si>
  <si>
    <t>$B$48:$J$48</t>
  </si>
  <si>
    <t xml:space="preserve">Number of days to sell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</si>
</sst>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$-409]#,##0.00;[Red][$$-409]#,##0.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4B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8FFFA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4BFFFF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3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0" fontId="1" fillId="0" borderId="0" xfId="0" applyFont="1" applyFill="1"/>
    <xf numFmtId="164" fontId="0" fillId="4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4" fillId="0" borderId="0" xfId="0" applyFont="1" applyFill="1"/>
    <xf numFmtId="0" fontId="0" fillId="8" borderId="0" xfId="0" applyFill="1"/>
    <xf numFmtId="165" fontId="0" fillId="0" borderId="0" xfId="0" applyNumberFormat="1"/>
    <xf numFmtId="165" fontId="1" fillId="9" borderId="0" xfId="0" applyNumberFormat="1" applyFont="1" applyFill="1"/>
    <xf numFmtId="0" fontId="5" fillId="10" borderId="0" xfId="0" applyFont="1" applyFill="1"/>
    <xf numFmtId="9" fontId="0" fillId="0" borderId="0" xfId="0" applyNumberFormat="1"/>
    <xf numFmtId="0" fontId="0" fillId="11" borderId="0" xfId="0" applyFill="1"/>
    <xf numFmtId="0" fontId="6" fillId="0" borderId="0" xfId="0" applyFont="1"/>
    <xf numFmtId="49" fontId="0" fillId="0" borderId="0" xfId="0" applyNumberFormat="1"/>
    <xf numFmtId="0" fontId="5" fillId="12" borderId="0" xfId="0" applyFont="1" applyFill="1"/>
    <xf numFmtId="0" fontId="0" fillId="0" borderId="0" xfId="0" applyAlignment="1">
      <alignment horizontal="center"/>
    </xf>
    <xf numFmtId="0" fontId="0" fillId="3" borderId="0" xfId="0" applyFill="1"/>
    <xf numFmtId="0" fontId="5" fillId="3" borderId="0" xfId="0" applyFont="1" applyFill="1"/>
    <xf numFmtId="0" fontId="5" fillId="13" borderId="0" xfId="0" applyFont="1" applyFill="1"/>
    <xf numFmtId="2" fontId="0" fillId="0" borderId="0" xfId="1" applyNumberFormat="1" applyFont="1"/>
    <xf numFmtId="0" fontId="1" fillId="14" borderId="0" xfId="0" applyFont="1" applyFill="1"/>
    <xf numFmtId="0" fontId="0" fillId="15" borderId="0" xfId="0" applyFill="1"/>
    <xf numFmtId="16" fontId="0" fillId="15" borderId="0" xfId="0" applyNumberFormat="1" applyFill="1"/>
    <xf numFmtId="0" fontId="0" fillId="16" borderId="0" xfId="0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FF9399"/>
      <color rgb="FF4B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7DC0-4BDE-7F49-A065-4DF0DC0B80CD}">
  <dimension ref="A1:R10"/>
  <sheetViews>
    <sheetView workbookViewId="0">
      <selection activeCell="H23" sqref="H23"/>
    </sheetView>
  </sheetViews>
  <sheetFormatPr baseColWidth="10" defaultRowHeight="16" x14ac:dyDescent="0.2"/>
  <sheetData>
    <row r="1" spans="1:18" s="1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16</v>
      </c>
      <c r="I1" s="26" t="s">
        <v>17</v>
      </c>
      <c r="J1" s="26" t="s">
        <v>18</v>
      </c>
      <c r="K1" s="26" t="s">
        <v>19</v>
      </c>
      <c r="L1" s="26" t="s">
        <v>20</v>
      </c>
      <c r="M1" s="26" t="s">
        <v>21</v>
      </c>
      <c r="N1" s="26" t="s">
        <v>26</v>
      </c>
      <c r="O1" s="26" t="s">
        <v>22</v>
      </c>
      <c r="P1" s="26" t="s">
        <v>23</v>
      </c>
      <c r="Q1" s="26" t="s">
        <v>24</v>
      </c>
      <c r="R1" s="26" t="s">
        <v>25</v>
      </c>
    </row>
    <row r="2" spans="1:18" x14ac:dyDescent="0.2">
      <c r="A2" s="27">
        <v>99999</v>
      </c>
      <c r="B2" s="27">
        <v>7.95</v>
      </c>
      <c r="C2" s="27">
        <v>26.41</v>
      </c>
      <c r="D2" s="27">
        <f>100*(C2-B2)/C2</f>
        <v>69.897765997728129</v>
      </c>
      <c r="E2" s="28">
        <v>44878</v>
      </c>
      <c r="F2" s="27" t="s">
        <v>7</v>
      </c>
      <c r="G2" s="27">
        <v>19.428571430000002</v>
      </c>
      <c r="H2" s="27">
        <v>407</v>
      </c>
      <c r="I2" s="27">
        <v>1521</v>
      </c>
      <c r="J2" s="27">
        <f>100*(L2-K2)/L2</f>
        <v>56.199999999269011</v>
      </c>
      <c r="K2" s="27">
        <v>3235.65</v>
      </c>
      <c r="L2" s="27">
        <v>7387.328767</v>
      </c>
      <c r="M2" s="27">
        <v>70</v>
      </c>
      <c r="N2" s="27">
        <v>477</v>
      </c>
      <c r="O2" s="27">
        <v>1451</v>
      </c>
      <c r="P2" s="27">
        <f>100*(R2-Q2)/R2</f>
        <v>54.399999999711405</v>
      </c>
      <c r="Q2" s="27">
        <v>3792.15</v>
      </c>
      <c r="R2" s="27">
        <v>8316.1184209999992</v>
      </c>
    </row>
    <row r="3" spans="1:18" x14ac:dyDescent="0.2">
      <c r="A3" s="27">
        <v>100000</v>
      </c>
      <c r="B3" s="27">
        <v>7.95</v>
      </c>
      <c r="C3" s="27">
        <v>26.41</v>
      </c>
      <c r="D3" s="27">
        <f t="shared" ref="D3:D10" si="0">100*(C3-B3)/C3</f>
        <v>69.897765997728129</v>
      </c>
      <c r="E3" s="28">
        <v>44879</v>
      </c>
      <c r="F3" s="27" t="s">
        <v>8</v>
      </c>
      <c r="G3" s="27">
        <v>19.428571430000002</v>
      </c>
      <c r="H3" s="27">
        <v>417</v>
      </c>
      <c r="I3" s="27">
        <v>1055</v>
      </c>
      <c r="J3" s="27">
        <f t="shared" ref="J3:J10" si="1">100*(L3-K3)/L3</f>
        <v>57.499999999038494</v>
      </c>
      <c r="K3" s="27">
        <v>3315.15</v>
      </c>
      <c r="L3" s="27">
        <v>7800.3529410000001</v>
      </c>
      <c r="M3" s="27">
        <v>54</v>
      </c>
      <c r="N3" s="27">
        <v>471</v>
      </c>
      <c r="O3" s="27">
        <v>999</v>
      </c>
      <c r="P3" s="27">
        <f t="shared" ref="P3:P10" si="2">100*(R3-Q3)/R3</f>
        <v>56.099999999753798</v>
      </c>
      <c r="Q3" s="27">
        <v>3744.45</v>
      </c>
      <c r="R3" s="27">
        <v>8529.498861</v>
      </c>
    </row>
    <row r="4" spans="1:18" x14ac:dyDescent="0.2">
      <c r="A4" s="27">
        <v>100001</v>
      </c>
      <c r="B4" s="27">
        <v>6.5</v>
      </c>
      <c r="C4" s="27">
        <v>27.66</v>
      </c>
      <c r="D4" s="27">
        <f t="shared" si="0"/>
        <v>76.50036153289949</v>
      </c>
      <c r="E4" s="28">
        <v>44880</v>
      </c>
      <c r="F4" s="27" t="s">
        <v>9</v>
      </c>
      <c r="G4" s="27">
        <v>19.428571430000002</v>
      </c>
      <c r="H4" s="27">
        <v>705</v>
      </c>
      <c r="I4" s="27">
        <v>654</v>
      </c>
      <c r="J4" s="27">
        <f t="shared" si="1"/>
        <v>70.599999992686094</v>
      </c>
      <c r="K4" s="27">
        <v>4582.5</v>
      </c>
      <c r="L4" s="27">
        <v>15586.734689999999</v>
      </c>
      <c r="M4" s="27">
        <v>35</v>
      </c>
      <c r="N4" s="27">
        <v>740</v>
      </c>
      <c r="O4" s="27">
        <v>614</v>
      </c>
      <c r="P4" s="27">
        <f t="shared" si="2"/>
        <v>70.300000008644489</v>
      </c>
      <c r="Q4" s="27">
        <v>4810</v>
      </c>
      <c r="R4" s="27">
        <v>16195.2862</v>
      </c>
    </row>
    <row r="5" spans="1:18" x14ac:dyDescent="0.2">
      <c r="A5" s="27">
        <v>100002</v>
      </c>
      <c r="B5" s="27">
        <v>6.5</v>
      </c>
      <c r="C5" s="27">
        <v>27.66</v>
      </c>
      <c r="D5" s="27">
        <f t="shared" si="0"/>
        <v>76.50036153289949</v>
      </c>
      <c r="E5" s="28">
        <v>44881</v>
      </c>
      <c r="F5" s="27" t="s">
        <v>10</v>
      </c>
      <c r="G5" s="27">
        <v>19.428571430000002</v>
      </c>
      <c r="H5" s="27">
        <v>831</v>
      </c>
      <c r="I5" s="27">
        <v>554</v>
      </c>
      <c r="J5" s="27">
        <f t="shared" si="1"/>
        <v>71.199999994881424</v>
      </c>
      <c r="K5" s="27">
        <v>5401.5</v>
      </c>
      <c r="L5" s="27">
        <v>18755.208330000001</v>
      </c>
      <c r="M5" s="27">
        <v>30</v>
      </c>
      <c r="N5" s="27">
        <v>861</v>
      </c>
      <c r="O5" s="27">
        <v>520</v>
      </c>
      <c r="P5" s="27">
        <f t="shared" si="2"/>
        <v>71.000004114356599</v>
      </c>
      <c r="Q5" s="27">
        <v>5596.5</v>
      </c>
      <c r="R5" s="27">
        <v>19298.278600000001</v>
      </c>
    </row>
    <row r="6" spans="1:18" x14ac:dyDescent="0.2">
      <c r="A6" s="27">
        <v>100003</v>
      </c>
      <c r="B6" s="27">
        <v>6</v>
      </c>
      <c r="C6" s="27">
        <v>27.65</v>
      </c>
      <c r="D6" s="27">
        <f t="shared" si="0"/>
        <v>78.30018083182641</v>
      </c>
      <c r="E6" s="28">
        <v>44882</v>
      </c>
      <c r="F6" s="27" t="s">
        <v>11</v>
      </c>
      <c r="G6" s="27">
        <v>19.428571430000002</v>
      </c>
      <c r="H6" s="27">
        <v>796</v>
      </c>
      <c r="I6" s="27">
        <v>1024</v>
      </c>
      <c r="J6" s="27">
        <f t="shared" si="1"/>
        <v>72.699999992969211</v>
      </c>
      <c r="K6" s="27">
        <v>4776</v>
      </c>
      <c r="L6" s="27">
        <v>17494.50549</v>
      </c>
      <c r="M6" s="27">
        <v>59</v>
      </c>
      <c r="N6" s="27">
        <v>855</v>
      </c>
      <c r="O6" s="27">
        <v>963</v>
      </c>
      <c r="P6" s="27">
        <f t="shared" si="2"/>
        <v>72.199999999891617</v>
      </c>
      <c r="Q6" s="27">
        <v>5130</v>
      </c>
      <c r="R6" s="27">
        <v>18453.237410000002</v>
      </c>
    </row>
    <row r="7" spans="1:18" x14ac:dyDescent="0.2">
      <c r="A7" s="27">
        <v>100004</v>
      </c>
      <c r="B7" s="27">
        <v>6</v>
      </c>
      <c r="C7" s="27">
        <v>27.65</v>
      </c>
      <c r="D7" s="27">
        <f t="shared" si="0"/>
        <v>78.30018083182641</v>
      </c>
      <c r="E7" s="28">
        <v>44883</v>
      </c>
      <c r="F7" s="27" t="s">
        <v>12</v>
      </c>
      <c r="G7" s="27">
        <v>19.428571430000002</v>
      </c>
      <c r="H7" s="27">
        <v>687</v>
      </c>
      <c r="I7" s="27">
        <v>820</v>
      </c>
      <c r="J7" s="27">
        <f t="shared" si="1"/>
        <v>73.000000005895203</v>
      </c>
      <c r="K7" s="27">
        <v>4122</v>
      </c>
      <c r="L7" s="27">
        <v>15266.666670000001</v>
      </c>
      <c r="M7" s="27">
        <v>54</v>
      </c>
      <c r="N7" s="27">
        <v>741</v>
      </c>
      <c r="O7" s="27">
        <v>756</v>
      </c>
      <c r="P7" s="27">
        <f t="shared" si="2"/>
        <v>72.399999996275298</v>
      </c>
      <c r="Q7" s="27">
        <v>4446</v>
      </c>
      <c r="R7" s="27">
        <v>16108.69565</v>
      </c>
    </row>
    <row r="8" spans="1:18" x14ac:dyDescent="0.2">
      <c r="A8" s="27">
        <v>100005</v>
      </c>
      <c r="B8" s="27">
        <v>7.85</v>
      </c>
      <c r="C8" s="27">
        <v>27.64</v>
      </c>
      <c r="D8" s="27">
        <f t="shared" si="0"/>
        <v>71.59913169319826</v>
      </c>
      <c r="E8" s="28">
        <v>44884</v>
      </c>
      <c r="F8" s="27" t="s">
        <v>13</v>
      </c>
      <c r="G8" s="27">
        <v>19.428571430000002</v>
      </c>
      <c r="H8" s="27">
        <v>638</v>
      </c>
      <c r="I8" s="27">
        <v>1244</v>
      </c>
      <c r="J8" s="27">
        <f t="shared" si="1"/>
        <v>63.300000012237497</v>
      </c>
      <c r="K8" s="27">
        <v>5008.3</v>
      </c>
      <c r="L8" s="27">
        <v>13646.594010000001</v>
      </c>
      <c r="M8" s="27">
        <v>51</v>
      </c>
      <c r="N8" s="27">
        <v>689</v>
      </c>
      <c r="O8" s="27">
        <v>1187</v>
      </c>
      <c r="P8" s="27">
        <f t="shared" si="2"/>
        <v>62.500000086666724</v>
      </c>
      <c r="Q8" s="27">
        <v>5408.65</v>
      </c>
      <c r="R8" s="27">
        <v>14423.066699999999</v>
      </c>
    </row>
    <row r="9" spans="1:18" x14ac:dyDescent="0.2">
      <c r="A9" s="27">
        <v>100006</v>
      </c>
      <c r="B9" s="27">
        <v>7.85</v>
      </c>
      <c r="C9" s="27">
        <v>27.64</v>
      </c>
      <c r="D9" s="27">
        <f t="shared" si="0"/>
        <v>71.59913169319826</v>
      </c>
      <c r="E9" s="28">
        <v>44885</v>
      </c>
      <c r="F9" s="27" t="s">
        <v>14</v>
      </c>
      <c r="G9" s="27">
        <v>19.428571430000002</v>
      </c>
      <c r="H9" s="27">
        <v>670</v>
      </c>
      <c r="I9" s="27">
        <v>858</v>
      </c>
      <c r="J9" s="27">
        <f t="shared" si="1"/>
        <v>64.100000006620974</v>
      </c>
      <c r="K9" s="27">
        <v>5259.5</v>
      </c>
      <c r="L9" s="27">
        <v>14650.41783</v>
      </c>
      <c r="M9" s="27">
        <v>51</v>
      </c>
      <c r="N9" s="27">
        <v>721</v>
      </c>
      <c r="O9" s="27">
        <v>804</v>
      </c>
      <c r="P9" s="27">
        <f t="shared" si="2"/>
        <v>63.29999998832831</v>
      </c>
      <c r="Q9" s="27">
        <v>5659.85</v>
      </c>
      <c r="R9" s="27">
        <v>15421.934600000001</v>
      </c>
    </row>
    <row r="10" spans="1:18" x14ac:dyDescent="0.2">
      <c r="A10" s="27">
        <v>100007</v>
      </c>
      <c r="B10" s="27">
        <v>8</v>
      </c>
      <c r="C10" s="27">
        <v>26.4</v>
      </c>
      <c r="D10" s="27">
        <f t="shared" si="0"/>
        <v>69.696969696969688</v>
      </c>
      <c r="E10" s="28">
        <v>44886</v>
      </c>
      <c r="F10" s="27" t="s">
        <v>15</v>
      </c>
      <c r="G10" s="27">
        <v>19.428571430000002</v>
      </c>
      <c r="H10" s="27">
        <v>875</v>
      </c>
      <c r="I10" s="27">
        <v>850</v>
      </c>
      <c r="J10" s="27">
        <f t="shared" si="1"/>
        <v>44.10000000191657</v>
      </c>
      <c r="K10" s="27">
        <v>7000</v>
      </c>
      <c r="L10" s="27">
        <v>12522.361360000001</v>
      </c>
      <c r="M10" s="27">
        <v>48</v>
      </c>
      <c r="N10" s="27">
        <v>923</v>
      </c>
      <c r="O10" s="27">
        <v>794</v>
      </c>
      <c r="P10" s="27">
        <f t="shared" si="2"/>
        <v>43.100000000770585</v>
      </c>
      <c r="Q10" s="27">
        <v>7384</v>
      </c>
      <c r="R10" s="27">
        <v>12977.152899999999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8313-94B1-0747-925C-44025F1BCD9D}">
  <dimension ref="A1:L45"/>
  <sheetViews>
    <sheetView workbookViewId="0">
      <selection activeCell="A22" sqref="A22"/>
    </sheetView>
  </sheetViews>
  <sheetFormatPr baseColWidth="10" defaultRowHeight="16" x14ac:dyDescent="0.2"/>
  <cols>
    <col min="1" max="1" width="54.83203125" style="4" customWidth="1"/>
  </cols>
  <sheetData>
    <row r="1" spans="1:12" x14ac:dyDescent="0.2">
      <c r="A1" s="4" t="s">
        <v>27</v>
      </c>
    </row>
    <row r="3" spans="1:12" x14ac:dyDescent="0.2">
      <c r="A3" s="4" t="s">
        <v>28</v>
      </c>
      <c r="B3" s="3">
        <v>99999</v>
      </c>
      <c r="C3" s="3">
        <v>100000</v>
      </c>
      <c r="D3" s="3">
        <v>100001</v>
      </c>
      <c r="E3" s="3">
        <v>100002</v>
      </c>
      <c r="F3" s="3">
        <v>100003</v>
      </c>
      <c r="G3" s="3">
        <v>100004</v>
      </c>
      <c r="H3" s="3">
        <v>100005</v>
      </c>
      <c r="I3" s="3">
        <v>100006</v>
      </c>
      <c r="J3" s="3">
        <v>100007</v>
      </c>
    </row>
    <row r="4" spans="1:12" x14ac:dyDescent="0.2">
      <c r="A4" s="4" t="s">
        <v>30</v>
      </c>
      <c r="B4" s="5">
        <v>41956</v>
      </c>
      <c r="C4" s="5">
        <v>41956</v>
      </c>
      <c r="D4" s="5">
        <v>41956</v>
      </c>
      <c r="E4" s="5">
        <v>41956</v>
      </c>
      <c r="F4" s="5">
        <v>41956</v>
      </c>
      <c r="G4" s="5">
        <v>41956</v>
      </c>
      <c r="H4" s="5">
        <v>41956</v>
      </c>
      <c r="I4" s="5">
        <v>41956</v>
      </c>
      <c r="J4" s="5">
        <v>41956</v>
      </c>
      <c r="K4" s="2"/>
    </row>
    <row r="5" spans="1:12" x14ac:dyDescent="0.2">
      <c r="A5" s="4" t="s">
        <v>32</v>
      </c>
      <c r="B5" s="5" t="s">
        <v>45</v>
      </c>
      <c r="C5" s="5" t="s">
        <v>45</v>
      </c>
      <c r="D5" s="5" t="s">
        <v>45</v>
      </c>
      <c r="E5" s="5" t="s">
        <v>45</v>
      </c>
      <c r="F5" s="5" t="s">
        <v>45</v>
      </c>
      <c r="G5" s="5" t="s">
        <v>45</v>
      </c>
      <c r="H5" s="5" t="s">
        <v>45</v>
      </c>
      <c r="I5" s="5" t="s">
        <v>45</v>
      </c>
      <c r="J5" s="5" t="s">
        <v>45</v>
      </c>
      <c r="K5" s="2" t="s">
        <v>44</v>
      </c>
      <c r="L5">
        <f>DATE(2014, 11, 13)-DATE(2015, 3,29)</f>
        <v>-136</v>
      </c>
    </row>
    <row r="6" spans="1:12" x14ac:dyDescent="0.2">
      <c r="A6" s="4" t="s">
        <v>31</v>
      </c>
      <c r="B6" s="6">
        <v>19.428571430000002</v>
      </c>
      <c r="C6" s="6">
        <v>19.428571430000002</v>
      </c>
      <c r="D6" s="6">
        <v>19.428571430000002</v>
      </c>
      <c r="E6" s="6">
        <v>19.428571430000002</v>
      </c>
      <c r="F6" s="6">
        <v>19.428571430000002</v>
      </c>
      <c r="G6" s="6">
        <v>19.428571430000002</v>
      </c>
      <c r="H6" s="6">
        <v>19.428571430000002</v>
      </c>
      <c r="I6" s="6">
        <v>19.428571430000002</v>
      </c>
      <c r="J6" s="6">
        <v>19.428571430000002</v>
      </c>
      <c r="L6">
        <f>252</f>
        <v>252</v>
      </c>
    </row>
    <row r="8" spans="1:12" x14ac:dyDescent="0.2">
      <c r="A8" s="4" t="s">
        <v>40</v>
      </c>
      <c r="B8" s="7">
        <v>7.95</v>
      </c>
      <c r="C8" s="7">
        <v>7.95</v>
      </c>
      <c r="D8" s="7">
        <v>6.5</v>
      </c>
      <c r="E8" s="7">
        <v>6.5</v>
      </c>
      <c r="F8" s="7">
        <v>6</v>
      </c>
      <c r="G8" s="7">
        <v>6</v>
      </c>
      <c r="H8" s="7">
        <v>7.85</v>
      </c>
      <c r="I8" s="7">
        <v>7.85</v>
      </c>
      <c r="J8" s="7">
        <v>8</v>
      </c>
    </row>
    <row r="9" spans="1:12" x14ac:dyDescent="0.2">
      <c r="A9" s="4" t="s">
        <v>29</v>
      </c>
      <c r="B9" s="7">
        <v>26.41</v>
      </c>
      <c r="C9" s="7">
        <v>26.41</v>
      </c>
      <c r="D9" s="7">
        <v>27.66</v>
      </c>
      <c r="E9" s="7">
        <v>27.66</v>
      </c>
      <c r="F9" s="7">
        <v>27.65</v>
      </c>
      <c r="G9" s="7">
        <v>27.65</v>
      </c>
      <c r="H9" s="7">
        <v>27.64</v>
      </c>
      <c r="I9" s="7">
        <v>27.64</v>
      </c>
      <c r="J9" s="7">
        <v>26.4</v>
      </c>
    </row>
    <row r="10" spans="1:12" x14ac:dyDescent="0.2">
      <c r="A10" s="4" t="s">
        <v>33</v>
      </c>
      <c r="B10" s="7">
        <f t="shared" ref="B10:J10" si="0">100*(B9-B8)/B9</f>
        <v>69.897765997728129</v>
      </c>
      <c r="C10" s="7">
        <f t="shared" si="0"/>
        <v>69.897765997728129</v>
      </c>
      <c r="D10" s="7">
        <f t="shared" si="0"/>
        <v>76.50036153289949</v>
      </c>
      <c r="E10" s="7">
        <f t="shared" si="0"/>
        <v>76.50036153289949</v>
      </c>
      <c r="F10" s="7">
        <f t="shared" si="0"/>
        <v>78.30018083182641</v>
      </c>
      <c r="G10" s="7">
        <f t="shared" si="0"/>
        <v>78.30018083182641</v>
      </c>
      <c r="H10" s="7">
        <f t="shared" si="0"/>
        <v>71.59913169319826</v>
      </c>
      <c r="I10" s="7">
        <f t="shared" si="0"/>
        <v>71.59913169319826</v>
      </c>
      <c r="J10" s="7">
        <f t="shared" si="0"/>
        <v>69.696969696969688</v>
      </c>
    </row>
    <row r="11" spans="1:12" x14ac:dyDescent="0.2">
      <c r="B11">
        <f>B9-B8</f>
        <v>18.46</v>
      </c>
      <c r="C11">
        <f t="shared" ref="C11:J11" si="1">C9-C8</f>
        <v>18.46</v>
      </c>
      <c r="D11">
        <f t="shared" si="1"/>
        <v>21.16</v>
      </c>
      <c r="E11">
        <f t="shared" si="1"/>
        <v>21.16</v>
      </c>
      <c r="F11">
        <f t="shared" si="1"/>
        <v>21.65</v>
      </c>
      <c r="G11">
        <f t="shared" si="1"/>
        <v>21.65</v>
      </c>
      <c r="H11">
        <f t="shared" si="1"/>
        <v>19.79</v>
      </c>
      <c r="I11">
        <f t="shared" si="1"/>
        <v>19.79</v>
      </c>
      <c r="J11">
        <f t="shared" si="1"/>
        <v>18.399999999999999</v>
      </c>
    </row>
    <row r="12" spans="1:12" x14ac:dyDescent="0.2">
      <c r="A12" s="4" t="s">
        <v>34</v>
      </c>
      <c r="B12" s="8">
        <v>407</v>
      </c>
      <c r="C12" s="8">
        <v>417</v>
      </c>
      <c r="D12" s="8">
        <v>705</v>
      </c>
      <c r="E12" s="8">
        <v>831</v>
      </c>
      <c r="F12" s="8">
        <v>796</v>
      </c>
      <c r="G12" s="8">
        <v>687</v>
      </c>
      <c r="H12" s="8">
        <v>638</v>
      </c>
      <c r="I12" s="8">
        <v>670</v>
      </c>
      <c r="J12" s="8">
        <v>875</v>
      </c>
    </row>
    <row r="13" spans="1:12" x14ac:dyDescent="0.2">
      <c r="A13" s="4" t="s">
        <v>17</v>
      </c>
      <c r="B13" s="8">
        <v>1521</v>
      </c>
      <c r="C13" s="8">
        <v>1055</v>
      </c>
      <c r="D13" s="8">
        <v>654</v>
      </c>
      <c r="E13" s="8">
        <v>554</v>
      </c>
      <c r="F13" s="8">
        <v>1024</v>
      </c>
      <c r="G13" s="8">
        <v>820</v>
      </c>
      <c r="H13" s="8">
        <v>1244</v>
      </c>
      <c r="I13" s="8">
        <v>858</v>
      </c>
      <c r="J13" s="8">
        <v>850</v>
      </c>
    </row>
    <row r="14" spans="1:12" x14ac:dyDescent="0.2">
      <c r="A14" s="4" t="s">
        <v>42</v>
      </c>
      <c r="B14" s="8">
        <f>B12*B8</f>
        <v>3235.65</v>
      </c>
      <c r="C14" s="8">
        <f t="shared" ref="C14:J14" si="2">C12*C8</f>
        <v>3315.15</v>
      </c>
      <c r="D14" s="8">
        <f t="shared" si="2"/>
        <v>4582.5</v>
      </c>
      <c r="E14" s="8">
        <f t="shared" si="2"/>
        <v>5401.5</v>
      </c>
      <c r="F14" s="8">
        <f t="shared" si="2"/>
        <v>4776</v>
      </c>
      <c r="G14" s="8">
        <f t="shared" si="2"/>
        <v>4122</v>
      </c>
      <c r="H14" s="8">
        <f t="shared" si="2"/>
        <v>5008.3</v>
      </c>
      <c r="I14" s="8">
        <f t="shared" si="2"/>
        <v>5259.5</v>
      </c>
      <c r="J14" s="8">
        <f t="shared" si="2"/>
        <v>7000</v>
      </c>
    </row>
    <row r="15" spans="1:12" x14ac:dyDescent="0.2">
      <c r="A15" s="4" t="s">
        <v>50</v>
      </c>
      <c r="B15" s="8">
        <f>B16/B12</f>
        <v>18.15068493120393</v>
      </c>
      <c r="C15" s="8">
        <f t="shared" ref="C15:J15" si="3">C16/C12</f>
        <v>18.705882352517985</v>
      </c>
      <c r="D15" s="8">
        <f t="shared" si="3"/>
        <v>22.108843531914893</v>
      </c>
      <c r="E15" s="8">
        <f t="shared" si="3"/>
        <v>22.569444440433216</v>
      </c>
      <c r="F15" s="8">
        <f t="shared" si="3"/>
        <v>21.978021972361809</v>
      </c>
      <c r="G15" s="8">
        <f t="shared" si="3"/>
        <v>22.222222227074237</v>
      </c>
      <c r="H15" s="8">
        <f t="shared" si="3"/>
        <v>21.389645783699059</v>
      </c>
      <c r="I15" s="8">
        <f t="shared" si="3"/>
        <v>21.866295268656717</v>
      </c>
      <c r="J15" s="8">
        <f t="shared" si="3"/>
        <v>14.311270125714287</v>
      </c>
    </row>
    <row r="16" spans="1:12" x14ac:dyDescent="0.2">
      <c r="A16" s="4" t="s">
        <v>20</v>
      </c>
      <c r="B16" s="8">
        <v>7387.328767</v>
      </c>
      <c r="C16" s="8">
        <v>7800.3529410000001</v>
      </c>
      <c r="D16" s="8">
        <v>15586.734689999999</v>
      </c>
      <c r="E16" s="8">
        <v>18755.208330000001</v>
      </c>
      <c r="F16" s="8">
        <v>17494.50549</v>
      </c>
      <c r="G16" s="8">
        <v>15266.666670000001</v>
      </c>
      <c r="H16" s="8">
        <v>13646.594010000001</v>
      </c>
      <c r="I16" s="8">
        <v>14650.41783</v>
      </c>
      <c r="J16" s="8">
        <v>12522.361360000001</v>
      </c>
    </row>
    <row r="17" spans="1:10" x14ac:dyDescent="0.2">
      <c r="A17" s="4" t="s">
        <v>18</v>
      </c>
      <c r="B17" s="8">
        <f>100*(B16-B14)/B16</f>
        <v>56.199999999269011</v>
      </c>
      <c r="C17" s="8">
        <f t="shared" ref="B17:J17" si="4">100*(C16-C14)/C16</f>
        <v>57.499999999038494</v>
      </c>
      <c r="D17" s="8">
        <f t="shared" si="4"/>
        <v>70.599999992686094</v>
      </c>
      <c r="E17" s="8">
        <f t="shared" si="4"/>
        <v>71.199999994881424</v>
      </c>
      <c r="F17" s="8">
        <f t="shared" si="4"/>
        <v>72.699999992969211</v>
      </c>
      <c r="G17" s="8">
        <f t="shared" si="4"/>
        <v>73.000000005895203</v>
      </c>
      <c r="H17" s="8">
        <f t="shared" si="4"/>
        <v>63.300000012237497</v>
      </c>
      <c r="I17" s="8">
        <f t="shared" si="4"/>
        <v>64.100000006620974</v>
      </c>
      <c r="J17" s="8">
        <f t="shared" si="4"/>
        <v>44.10000000191657</v>
      </c>
    </row>
    <row r="19" spans="1:10" x14ac:dyDescent="0.2">
      <c r="A19" s="4" t="s">
        <v>52</v>
      </c>
    </row>
    <row r="20" spans="1:10" x14ac:dyDescent="0.2">
      <c r="A20" s="4" t="s">
        <v>36</v>
      </c>
      <c r="B20" s="9">
        <v>70</v>
      </c>
      <c r="C20" s="9">
        <v>54</v>
      </c>
      <c r="D20" s="9">
        <v>35</v>
      </c>
      <c r="E20" s="9">
        <v>30</v>
      </c>
      <c r="F20" s="9">
        <v>59</v>
      </c>
      <c r="G20" s="9">
        <v>54</v>
      </c>
      <c r="H20" s="9">
        <v>51</v>
      </c>
      <c r="I20" s="9">
        <v>51</v>
      </c>
      <c r="J20" s="9">
        <v>48</v>
      </c>
    </row>
    <row r="21" spans="1:10" x14ac:dyDescent="0.2">
      <c r="A21" s="4" t="s">
        <v>50</v>
      </c>
      <c r="B21" s="9">
        <f xml:space="preserve"> B27/B22</f>
        <v>17.434210526205447</v>
      </c>
      <c r="C21" s="9">
        <f t="shared" ref="C21:J21" si="5" xml:space="preserve"> C27/C22</f>
        <v>18.109339407643311</v>
      </c>
      <c r="D21" s="9">
        <f t="shared" si="5"/>
        <v>21.885521891891891</v>
      </c>
      <c r="E21" s="9">
        <f t="shared" si="5"/>
        <v>22.413796283391406</v>
      </c>
      <c r="F21" s="9">
        <f t="shared" si="5"/>
        <v>21.582733812865499</v>
      </c>
      <c r="G21" s="9">
        <f t="shared" si="5"/>
        <v>21.739130431848853</v>
      </c>
      <c r="H21" s="9">
        <f t="shared" si="5"/>
        <v>20.933333381712625</v>
      </c>
      <c r="I21" s="9">
        <f t="shared" si="5"/>
        <v>21.389645769764218</v>
      </c>
      <c r="J21" s="9">
        <f t="shared" si="5"/>
        <v>14.059753954496207</v>
      </c>
    </row>
    <row r="22" spans="1:10" x14ac:dyDescent="0.2">
      <c r="A22" s="4" t="s">
        <v>35</v>
      </c>
      <c r="B22" s="9">
        <f>B12+B20</f>
        <v>477</v>
      </c>
      <c r="C22" s="9">
        <f>C12+C20</f>
        <v>471</v>
      </c>
      <c r="D22" s="9">
        <f>D12+D20</f>
        <v>740</v>
      </c>
      <c r="E22" s="9">
        <f>E12+E20</f>
        <v>861</v>
      </c>
      <c r="F22" s="9">
        <f>F12+F20</f>
        <v>855</v>
      </c>
      <c r="G22" s="9">
        <f>G12+G20</f>
        <v>741</v>
      </c>
      <c r="H22" s="9">
        <f>H12+H20</f>
        <v>689</v>
      </c>
      <c r="I22" s="9">
        <f>I12+I20</f>
        <v>721</v>
      </c>
      <c r="J22" s="9">
        <f>J12+J20</f>
        <v>923</v>
      </c>
    </row>
    <row r="23" spans="1:10" x14ac:dyDescent="0.2">
      <c r="A23" s="4" t="s">
        <v>48</v>
      </c>
      <c r="B23" s="9">
        <f>B13-B20</f>
        <v>1451</v>
      </c>
      <c r="C23" s="9">
        <f>C13-C20</f>
        <v>1001</v>
      </c>
      <c r="D23" s="9">
        <f>D13-D20</f>
        <v>619</v>
      </c>
      <c r="E23" s="9">
        <f>E13-E20</f>
        <v>524</v>
      </c>
      <c r="F23" s="9">
        <f>F13-F20</f>
        <v>965</v>
      </c>
      <c r="G23" s="9">
        <f>G13-G20</f>
        <v>766</v>
      </c>
      <c r="H23" s="9">
        <f>H13-H20</f>
        <v>1193</v>
      </c>
      <c r="I23" s="9">
        <f>I13-I20</f>
        <v>807</v>
      </c>
      <c r="J23" s="9">
        <f>J13-J20</f>
        <v>802</v>
      </c>
    </row>
    <row r="24" spans="1:10" x14ac:dyDescent="0.2">
      <c r="A24" s="4" t="s">
        <v>49</v>
      </c>
      <c r="B24" s="9">
        <v>1451</v>
      </c>
      <c r="C24" s="9">
        <v>999</v>
      </c>
      <c r="D24" s="9">
        <v>614</v>
      </c>
      <c r="E24" s="9">
        <v>520</v>
      </c>
      <c r="F24" s="9">
        <v>963</v>
      </c>
      <c r="G24" s="9">
        <v>756</v>
      </c>
      <c r="H24" s="9">
        <v>1187</v>
      </c>
      <c r="I24" s="9">
        <v>804</v>
      </c>
      <c r="J24" s="9">
        <v>794</v>
      </c>
    </row>
    <row r="25" spans="1:10" x14ac:dyDescent="0.2">
      <c r="A25" s="4" t="s">
        <v>23</v>
      </c>
      <c r="B25" s="9">
        <f t="shared" ref="B25:J25" si="6">100*(B27-B26)/B27</f>
        <v>54.399999999711405</v>
      </c>
      <c r="C25" s="9">
        <f t="shared" si="6"/>
        <v>56.099999999753791</v>
      </c>
      <c r="D25" s="9">
        <f t="shared" si="6"/>
        <v>70.300000008644489</v>
      </c>
      <c r="E25" s="9">
        <f t="shared" si="6"/>
        <v>71.000004114356599</v>
      </c>
      <c r="F25" s="9">
        <f t="shared" si="6"/>
        <v>72.199999999891617</v>
      </c>
      <c r="G25" s="9">
        <f t="shared" si="6"/>
        <v>72.399999996275298</v>
      </c>
      <c r="H25" s="9">
        <f t="shared" si="6"/>
        <v>62.500000086666724</v>
      </c>
      <c r="I25" s="9">
        <f t="shared" si="6"/>
        <v>63.299999988328324</v>
      </c>
      <c r="J25" s="9">
        <f t="shared" si="6"/>
        <v>43.100000000770585</v>
      </c>
    </row>
    <row r="26" spans="1:10" x14ac:dyDescent="0.2">
      <c r="A26" s="4" t="s">
        <v>24</v>
      </c>
      <c r="B26" s="9">
        <f>B22*B8</f>
        <v>3792.15</v>
      </c>
      <c r="C26" s="9">
        <f>C22*C8</f>
        <v>3744.4500000000003</v>
      </c>
      <c r="D26" s="9">
        <f>D22*D8</f>
        <v>4810</v>
      </c>
      <c r="E26" s="9">
        <f>E22*E8</f>
        <v>5596.5</v>
      </c>
      <c r="F26" s="9">
        <f>F22*F8</f>
        <v>5130</v>
      </c>
      <c r="G26" s="9">
        <f>G22*G8</f>
        <v>4446</v>
      </c>
      <c r="H26" s="9">
        <f>H22*H8</f>
        <v>5408.65</v>
      </c>
      <c r="I26" s="9">
        <f>I22*I8</f>
        <v>5659.8499999999995</v>
      </c>
      <c r="J26" s="9">
        <f>J22*J8</f>
        <v>7384</v>
      </c>
    </row>
    <row r="27" spans="1:10" x14ac:dyDescent="0.2">
      <c r="A27" s="4" t="s">
        <v>25</v>
      </c>
      <c r="B27" s="9">
        <v>8316.1184209999992</v>
      </c>
      <c r="C27" s="9">
        <v>8529.498861</v>
      </c>
      <c r="D27" s="9">
        <v>16195.2862</v>
      </c>
      <c r="E27" s="9">
        <v>19298.278600000001</v>
      </c>
      <c r="F27" s="9">
        <v>18453.237410000002</v>
      </c>
      <c r="G27" s="9">
        <v>16108.69565</v>
      </c>
      <c r="H27" s="9">
        <v>14423.066699999999</v>
      </c>
      <c r="I27" s="9">
        <v>15421.934600000001</v>
      </c>
      <c r="J27" s="9">
        <v>12977.152899999999</v>
      </c>
    </row>
    <row r="28" spans="1:10" x14ac:dyDescent="0.2">
      <c r="B28" s="10"/>
      <c r="C28" s="10"/>
      <c r="D28" s="10"/>
      <c r="E28" s="10"/>
      <c r="F28" s="10"/>
      <c r="G28" s="10"/>
      <c r="H28" s="10"/>
      <c r="I28" s="10"/>
      <c r="J28" s="10"/>
    </row>
    <row r="29" spans="1:10" ht="21" x14ac:dyDescent="0.25">
      <c r="A29" s="11" t="s">
        <v>51</v>
      </c>
    </row>
    <row r="30" spans="1:10" x14ac:dyDescent="0.2">
      <c r="A30" s="4" t="s">
        <v>50</v>
      </c>
      <c r="B30">
        <v>12</v>
      </c>
      <c r="C30">
        <v>12</v>
      </c>
      <c r="D30">
        <v>12</v>
      </c>
      <c r="E30">
        <v>12</v>
      </c>
      <c r="F30">
        <v>12</v>
      </c>
      <c r="G30">
        <v>12</v>
      </c>
      <c r="H30">
        <v>12</v>
      </c>
      <c r="I30">
        <v>12</v>
      </c>
      <c r="J30">
        <v>12</v>
      </c>
    </row>
    <row r="31" spans="1:10" x14ac:dyDescent="0.2">
      <c r="A31" s="4" t="s">
        <v>38</v>
      </c>
      <c r="B31">
        <v>1451</v>
      </c>
      <c r="C31">
        <v>999</v>
      </c>
      <c r="D31">
        <v>614</v>
      </c>
      <c r="E31">
        <v>520</v>
      </c>
      <c r="F31">
        <v>963</v>
      </c>
      <c r="G31">
        <v>756</v>
      </c>
      <c r="H31">
        <v>1187</v>
      </c>
      <c r="I31">
        <v>804</v>
      </c>
      <c r="J31">
        <v>794</v>
      </c>
    </row>
    <row r="32" spans="1:10" x14ac:dyDescent="0.2">
      <c r="B32" t="s">
        <v>53</v>
      </c>
      <c r="C32" t="s">
        <v>53</v>
      </c>
      <c r="D32" t="s">
        <v>53</v>
      </c>
      <c r="E32" t="s">
        <v>53</v>
      </c>
      <c r="F32" t="s">
        <v>53</v>
      </c>
      <c r="G32" t="s">
        <v>53</v>
      </c>
      <c r="H32" t="s">
        <v>53</v>
      </c>
      <c r="I32" t="s">
        <v>53</v>
      </c>
      <c r="J32" t="s">
        <v>53</v>
      </c>
    </row>
    <row r="33" spans="1:10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s="4" t="s">
        <v>54</v>
      </c>
      <c r="B34">
        <v>15.714285714285715</v>
      </c>
      <c r="C34" t="s">
        <v>55</v>
      </c>
      <c r="D34">
        <v>36</v>
      </c>
    </row>
    <row r="35" spans="1:10" x14ac:dyDescent="0.2">
      <c r="A35" s="4" t="s">
        <v>41</v>
      </c>
      <c r="B35">
        <f xml:space="preserve"> B31*B30</f>
        <v>17412</v>
      </c>
      <c r="C35">
        <f t="shared" ref="C35:J35" si="7" xml:space="preserve"> C31*C30</f>
        <v>11988</v>
      </c>
      <c r="D35">
        <f t="shared" si="7"/>
        <v>7368</v>
      </c>
      <c r="E35">
        <f t="shared" si="7"/>
        <v>6240</v>
      </c>
      <c r="F35">
        <f t="shared" si="7"/>
        <v>11556</v>
      </c>
      <c r="G35">
        <f t="shared" si="7"/>
        <v>9072</v>
      </c>
      <c r="H35">
        <f t="shared" si="7"/>
        <v>14244</v>
      </c>
      <c r="I35">
        <f t="shared" si="7"/>
        <v>9648</v>
      </c>
      <c r="J35">
        <f t="shared" si="7"/>
        <v>9528</v>
      </c>
    </row>
    <row r="36" spans="1:10" x14ac:dyDescent="0.2">
      <c r="A36" s="4" t="s">
        <v>39</v>
      </c>
      <c r="B36">
        <f>B31*B8</f>
        <v>11535.45</v>
      </c>
      <c r="C36">
        <f>C31*C8</f>
        <v>7942.05</v>
      </c>
      <c r="D36">
        <f>D31*D8</f>
        <v>3991</v>
      </c>
      <c r="E36">
        <f>E31*E8</f>
        <v>3380</v>
      </c>
      <c r="F36">
        <f>F31*F8</f>
        <v>5778</v>
      </c>
      <c r="G36">
        <f>G31*G8</f>
        <v>4536</v>
      </c>
      <c r="H36">
        <f>H31*H8</f>
        <v>9317.9499999999989</v>
      </c>
      <c r="I36">
        <f>I31*I8</f>
        <v>6311.4</v>
      </c>
      <c r="J36">
        <f>J31*J8</f>
        <v>6352</v>
      </c>
    </row>
    <row r="37" spans="1:10" x14ac:dyDescent="0.2">
      <c r="A37" s="4" t="s">
        <v>37</v>
      </c>
      <c r="B37">
        <f>(B35-B36)/B35</f>
        <v>0.33749999999999997</v>
      </c>
      <c r="C37">
        <f t="shared" ref="C37:J37" si="8">(C35-C36)/C35</f>
        <v>0.33749999999999997</v>
      </c>
      <c r="D37">
        <f t="shared" si="8"/>
        <v>0.45833333333333331</v>
      </c>
      <c r="E37">
        <f t="shared" si="8"/>
        <v>0.45833333333333331</v>
      </c>
      <c r="F37">
        <f t="shared" si="8"/>
        <v>0.5</v>
      </c>
      <c r="G37">
        <f t="shared" si="8"/>
        <v>0.5</v>
      </c>
      <c r="H37">
        <f t="shared" si="8"/>
        <v>0.34583333333333344</v>
      </c>
      <c r="I37">
        <f t="shared" si="8"/>
        <v>0.34583333333333338</v>
      </c>
      <c r="J37">
        <f t="shared" si="8"/>
        <v>0.33333333333333331</v>
      </c>
    </row>
    <row r="39" spans="1:10" x14ac:dyDescent="0.2">
      <c r="A39" s="4" t="s">
        <v>43</v>
      </c>
      <c r="B39">
        <v>36</v>
      </c>
      <c r="C39">
        <v>36</v>
      </c>
      <c r="D39">
        <v>36</v>
      </c>
      <c r="E39">
        <v>36</v>
      </c>
      <c r="F39">
        <v>36</v>
      </c>
      <c r="G39">
        <v>36</v>
      </c>
      <c r="H39">
        <v>36</v>
      </c>
      <c r="I39">
        <v>36</v>
      </c>
      <c r="J39">
        <v>36</v>
      </c>
    </row>
    <row r="40" spans="1:10" x14ac:dyDescent="0.2">
      <c r="A40" s="4" t="s">
        <v>31</v>
      </c>
      <c r="B40">
        <f>DATE(2015, 4,4)- DATE(2014, 11, 13)</f>
        <v>142</v>
      </c>
    </row>
    <row r="41" spans="1:10" x14ac:dyDescent="0.2">
      <c r="B41">
        <f xml:space="preserve"> B40/7</f>
        <v>20.285714285714285</v>
      </c>
    </row>
    <row r="42" spans="1:10" x14ac:dyDescent="0.2">
      <c r="B42">
        <f>B39-B41</f>
        <v>15.714285714285715</v>
      </c>
    </row>
    <row r="43" spans="1:10" x14ac:dyDescent="0.2">
      <c r="B43">
        <f>B42*7</f>
        <v>110</v>
      </c>
    </row>
    <row r="45" spans="1:10" x14ac:dyDescent="0.2">
      <c r="A45" s="4" t="s">
        <v>46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8A0BE-BD64-9B49-8301-3A880176AFD4}">
  <dimension ref="A1:U50"/>
  <sheetViews>
    <sheetView tabSelected="1" topLeftCell="A15" workbookViewId="0">
      <selection activeCell="B42" sqref="B42"/>
    </sheetView>
  </sheetViews>
  <sheetFormatPr baseColWidth="10" defaultRowHeight="16" x14ac:dyDescent="0.2"/>
  <cols>
    <col min="1" max="1" width="40.1640625" customWidth="1"/>
  </cols>
  <sheetData>
    <row r="1" spans="1:21" x14ac:dyDescent="0.2">
      <c r="A1" s="4" t="s">
        <v>27</v>
      </c>
    </row>
    <row r="2" spans="1:21" x14ac:dyDescent="0.2">
      <c r="A2" s="4"/>
    </row>
    <row r="3" spans="1:21" x14ac:dyDescent="0.2">
      <c r="A3" s="4" t="s">
        <v>28</v>
      </c>
      <c r="B3" s="3">
        <v>99999</v>
      </c>
      <c r="C3" s="3">
        <v>100000</v>
      </c>
      <c r="D3" s="3">
        <v>100001</v>
      </c>
      <c r="E3" s="3">
        <v>100002</v>
      </c>
      <c r="F3" s="3">
        <v>100003</v>
      </c>
      <c r="G3" s="3">
        <v>100004</v>
      </c>
      <c r="H3" s="3">
        <v>100005</v>
      </c>
      <c r="I3" s="3">
        <v>100006</v>
      </c>
      <c r="J3" s="3">
        <v>100007</v>
      </c>
    </row>
    <row r="4" spans="1:21" x14ac:dyDescent="0.2">
      <c r="A4" s="4" t="s">
        <v>30</v>
      </c>
      <c r="B4" s="5">
        <v>41956</v>
      </c>
      <c r="C4" s="5">
        <v>41956</v>
      </c>
      <c r="D4" s="5">
        <v>41956</v>
      </c>
      <c r="E4" s="5">
        <v>41956</v>
      </c>
      <c r="F4" s="5">
        <v>41956</v>
      </c>
      <c r="G4" s="5">
        <v>41956</v>
      </c>
      <c r="H4" s="5">
        <v>41956</v>
      </c>
      <c r="I4" s="5">
        <v>41956</v>
      </c>
      <c r="J4" s="5">
        <v>41956</v>
      </c>
    </row>
    <row r="5" spans="1:21" x14ac:dyDescent="0.2">
      <c r="A5" s="4" t="s">
        <v>32</v>
      </c>
      <c r="B5" s="5" t="s">
        <v>45</v>
      </c>
      <c r="C5" s="5" t="s">
        <v>45</v>
      </c>
      <c r="D5" s="5" t="s">
        <v>45</v>
      </c>
      <c r="E5" s="5" t="s">
        <v>45</v>
      </c>
      <c r="F5" s="5" t="s">
        <v>45</v>
      </c>
      <c r="G5" s="5" t="s">
        <v>45</v>
      </c>
      <c r="H5" s="5" t="s">
        <v>45</v>
      </c>
      <c r="I5" s="5" t="s">
        <v>45</v>
      </c>
      <c r="J5" s="5" t="s">
        <v>45</v>
      </c>
    </row>
    <row r="6" spans="1:21" x14ac:dyDescent="0.2">
      <c r="A6" s="4" t="s">
        <v>31</v>
      </c>
      <c r="B6" s="6">
        <v>19.428571430000002</v>
      </c>
      <c r="C6" s="6">
        <v>19.428571430000002</v>
      </c>
      <c r="D6" s="6">
        <v>19.428571430000002</v>
      </c>
      <c r="E6" s="6">
        <v>19.428571430000002</v>
      </c>
      <c r="F6" s="6">
        <v>19.428571430000002</v>
      </c>
      <c r="G6" s="6">
        <v>19.428571430000002</v>
      </c>
      <c r="H6" s="6">
        <v>19.428571430000002</v>
      </c>
      <c r="I6" s="6">
        <v>19.428571430000002</v>
      </c>
      <c r="J6" s="6">
        <v>19.428571430000002</v>
      </c>
    </row>
    <row r="7" spans="1:21" x14ac:dyDescent="0.2">
      <c r="A7" s="4"/>
    </row>
    <row r="8" spans="1:21" x14ac:dyDescent="0.2">
      <c r="A8" s="4" t="s">
        <v>40</v>
      </c>
      <c r="B8" s="7">
        <v>7.95</v>
      </c>
      <c r="C8" s="7">
        <v>7.95</v>
      </c>
      <c r="D8" s="7">
        <v>6.5</v>
      </c>
      <c r="E8" s="7">
        <v>6.5</v>
      </c>
      <c r="F8" s="7">
        <v>6</v>
      </c>
      <c r="G8" s="7">
        <v>6</v>
      </c>
      <c r="H8" s="7">
        <v>7.85</v>
      </c>
      <c r="I8" s="7">
        <v>7.85</v>
      </c>
      <c r="J8" s="7">
        <v>8</v>
      </c>
    </row>
    <row r="9" spans="1:21" x14ac:dyDescent="0.2">
      <c r="A9" s="4" t="s">
        <v>29</v>
      </c>
      <c r="B9" s="7">
        <v>26.41</v>
      </c>
      <c r="C9" s="7">
        <v>26.41</v>
      </c>
      <c r="D9" s="7">
        <v>27.66</v>
      </c>
      <c r="E9" s="7">
        <v>27.66</v>
      </c>
      <c r="F9" s="7">
        <v>27.65</v>
      </c>
      <c r="G9" s="7">
        <v>27.65</v>
      </c>
      <c r="H9" s="7">
        <v>27.64</v>
      </c>
      <c r="I9" s="7">
        <v>27.64</v>
      </c>
      <c r="J9" s="7">
        <v>26.4</v>
      </c>
      <c r="L9" t="s">
        <v>85</v>
      </c>
      <c r="M9" s="20">
        <v>99999</v>
      </c>
      <c r="N9" s="20">
        <v>100000</v>
      </c>
      <c r="O9" s="20">
        <v>100001</v>
      </c>
      <c r="P9" s="20">
        <v>100002</v>
      </c>
      <c r="Q9" s="20">
        <v>100003</v>
      </c>
      <c r="R9" s="20">
        <v>100004</v>
      </c>
      <c r="S9" s="20">
        <v>100005</v>
      </c>
      <c r="T9" s="20">
        <v>100006</v>
      </c>
      <c r="U9" s="20">
        <v>100007</v>
      </c>
    </row>
    <row r="10" spans="1:21" x14ac:dyDescent="0.2">
      <c r="A10" s="4" t="s">
        <v>33</v>
      </c>
      <c r="B10" s="7">
        <f t="shared" ref="B10:J10" si="0">100*(B9-B8)/B9</f>
        <v>69.897765997728129</v>
      </c>
      <c r="C10" s="7">
        <f t="shared" si="0"/>
        <v>69.897765997728129</v>
      </c>
      <c r="D10" s="7">
        <f t="shared" si="0"/>
        <v>76.50036153289949</v>
      </c>
      <c r="E10" s="7">
        <f t="shared" si="0"/>
        <v>76.50036153289949</v>
      </c>
      <c r="F10" s="7">
        <f t="shared" si="0"/>
        <v>78.30018083182641</v>
      </c>
      <c r="G10" s="7">
        <f t="shared" si="0"/>
        <v>78.30018083182641</v>
      </c>
      <c r="H10" s="7">
        <f t="shared" si="0"/>
        <v>71.59913169319826</v>
      </c>
      <c r="I10" s="7">
        <f t="shared" si="0"/>
        <v>71.59913169319826</v>
      </c>
      <c r="J10" s="7">
        <f t="shared" si="0"/>
        <v>69.696969696969688</v>
      </c>
      <c r="L10" t="s">
        <v>47</v>
      </c>
    </row>
    <row r="11" spans="1:21" x14ac:dyDescent="0.2">
      <c r="A11" s="4"/>
      <c r="B11">
        <f>B9-B8</f>
        <v>18.46</v>
      </c>
      <c r="C11">
        <f t="shared" ref="C11:J11" si="1">C9-C8</f>
        <v>18.46</v>
      </c>
      <c r="D11">
        <f t="shared" si="1"/>
        <v>21.16</v>
      </c>
      <c r="E11">
        <f t="shared" si="1"/>
        <v>21.16</v>
      </c>
      <c r="F11">
        <f t="shared" si="1"/>
        <v>21.65</v>
      </c>
      <c r="G11">
        <f t="shared" si="1"/>
        <v>21.65</v>
      </c>
      <c r="H11">
        <f t="shared" si="1"/>
        <v>19.79</v>
      </c>
      <c r="I11">
        <f t="shared" si="1"/>
        <v>19.79</v>
      </c>
      <c r="J11">
        <f t="shared" si="1"/>
        <v>18.399999999999999</v>
      </c>
      <c r="L11" t="s">
        <v>82</v>
      </c>
      <c r="M11" s="7">
        <v>26.41</v>
      </c>
      <c r="N11" s="7">
        <v>26.41</v>
      </c>
      <c r="O11" s="7">
        <v>27.66</v>
      </c>
      <c r="P11" s="7">
        <v>27.66</v>
      </c>
      <c r="Q11" s="7">
        <v>27.65</v>
      </c>
      <c r="R11" s="7">
        <v>27.65</v>
      </c>
      <c r="S11" s="7">
        <v>27.64</v>
      </c>
      <c r="T11" s="7">
        <v>27.64</v>
      </c>
      <c r="U11" s="7">
        <v>26.4</v>
      </c>
    </row>
    <row r="12" spans="1:21" x14ac:dyDescent="0.2">
      <c r="A12" s="4" t="s">
        <v>34</v>
      </c>
      <c r="B12" s="8">
        <v>407</v>
      </c>
      <c r="C12" s="8">
        <v>417</v>
      </c>
      <c r="D12" s="8">
        <v>705</v>
      </c>
      <c r="E12" s="8">
        <v>831</v>
      </c>
      <c r="F12" s="8">
        <v>796</v>
      </c>
      <c r="G12" s="8">
        <v>687</v>
      </c>
      <c r="H12" s="8">
        <v>638</v>
      </c>
      <c r="I12" s="8">
        <v>670</v>
      </c>
      <c r="J12" s="8">
        <v>875</v>
      </c>
      <c r="L12" t="s">
        <v>84</v>
      </c>
      <c r="M12" s="8">
        <v>18.15068493120393</v>
      </c>
      <c r="N12" s="8">
        <v>18.705882352517985</v>
      </c>
      <c r="O12" s="8">
        <v>22.108843531914893</v>
      </c>
      <c r="P12" s="8">
        <v>22.569444440433216</v>
      </c>
      <c r="Q12" s="8">
        <v>21.978021972361809</v>
      </c>
      <c r="R12" s="8">
        <v>22.222222227074237</v>
      </c>
      <c r="S12" s="8">
        <v>21.389645783699059</v>
      </c>
      <c r="T12" s="8">
        <v>21.866295268656717</v>
      </c>
      <c r="U12" s="8">
        <v>14.311270125714287</v>
      </c>
    </row>
    <row r="13" spans="1:21" x14ac:dyDescent="0.2">
      <c r="A13" s="4" t="s">
        <v>17</v>
      </c>
      <c r="B13" s="8">
        <v>1521</v>
      </c>
      <c r="C13" s="8">
        <v>1055</v>
      </c>
      <c r="D13" s="8">
        <v>654</v>
      </c>
      <c r="E13" s="8">
        <v>554</v>
      </c>
      <c r="F13" s="8">
        <v>1024</v>
      </c>
      <c r="G13" s="8">
        <v>820</v>
      </c>
      <c r="H13" s="8">
        <v>1244</v>
      </c>
      <c r="I13" s="8">
        <v>858</v>
      </c>
      <c r="J13" s="8">
        <v>850</v>
      </c>
      <c r="L13" t="s">
        <v>83</v>
      </c>
      <c r="M13">
        <v>17.434210526205447</v>
      </c>
      <c r="N13">
        <v>18.109339407643311</v>
      </c>
      <c r="O13">
        <v>21.885521891891891</v>
      </c>
      <c r="P13">
        <v>22.413796283391406</v>
      </c>
      <c r="Q13">
        <v>21.582733812865499</v>
      </c>
      <c r="R13">
        <v>21.739130431848853</v>
      </c>
      <c r="S13">
        <v>20.933333381712625</v>
      </c>
      <c r="T13">
        <v>21.389645769764218</v>
      </c>
      <c r="U13">
        <v>14.059753954496207</v>
      </c>
    </row>
    <row r="14" spans="1:21" x14ac:dyDescent="0.2">
      <c r="A14" s="4" t="s">
        <v>42</v>
      </c>
      <c r="B14" s="8">
        <f>B12*B8</f>
        <v>3235.65</v>
      </c>
      <c r="C14" s="8">
        <f t="shared" ref="C14:J14" si="2">C12*C8</f>
        <v>3315.15</v>
      </c>
      <c r="D14" s="8">
        <f t="shared" si="2"/>
        <v>4582.5</v>
      </c>
      <c r="E14" s="8">
        <f t="shared" si="2"/>
        <v>5401.5</v>
      </c>
      <c r="F14" s="8">
        <f t="shared" si="2"/>
        <v>4776</v>
      </c>
      <c r="G14" s="8">
        <f t="shared" si="2"/>
        <v>4122</v>
      </c>
      <c r="H14" s="8">
        <f t="shared" si="2"/>
        <v>5008.3</v>
      </c>
      <c r="I14" s="8">
        <f t="shared" si="2"/>
        <v>5259.5</v>
      </c>
      <c r="J14" s="8">
        <f t="shared" si="2"/>
        <v>7000</v>
      </c>
    </row>
    <row r="15" spans="1:21" x14ac:dyDescent="0.2">
      <c r="A15" s="4" t="s">
        <v>50</v>
      </c>
      <c r="B15" s="8">
        <f>B16/B12</f>
        <v>18.15068493120393</v>
      </c>
      <c r="C15" s="8">
        <f t="shared" ref="C15:J15" si="3">C16/C12</f>
        <v>18.705882352517985</v>
      </c>
      <c r="D15" s="8">
        <f t="shared" si="3"/>
        <v>22.108843531914893</v>
      </c>
      <c r="E15" s="8">
        <f t="shared" si="3"/>
        <v>22.569444440433216</v>
      </c>
      <c r="F15" s="8">
        <f t="shared" si="3"/>
        <v>21.978021972361809</v>
      </c>
      <c r="G15" s="8">
        <f t="shared" si="3"/>
        <v>22.222222227074237</v>
      </c>
      <c r="H15" s="8">
        <f t="shared" si="3"/>
        <v>21.389645783699059</v>
      </c>
      <c r="I15" s="8">
        <f t="shared" si="3"/>
        <v>21.866295268656717</v>
      </c>
      <c r="J15" s="8">
        <f t="shared" si="3"/>
        <v>14.311270125714287</v>
      </c>
    </row>
    <row r="16" spans="1:21" x14ac:dyDescent="0.2">
      <c r="A16" s="4" t="s">
        <v>20</v>
      </c>
      <c r="B16" s="8">
        <v>7387.328767</v>
      </c>
      <c r="C16" s="8">
        <v>7800.3529410000001</v>
      </c>
      <c r="D16" s="8">
        <v>15586.734689999999</v>
      </c>
      <c r="E16" s="8">
        <v>18755.208330000001</v>
      </c>
      <c r="F16" s="8">
        <v>17494.50549</v>
      </c>
      <c r="G16" s="8">
        <v>15266.666670000001</v>
      </c>
      <c r="H16" s="8">
        <v>13646.594010000001</v>
      </c>
      <c r="I16" s="8">
        <v>14650.41783</v>
      </c>
      <c r="J16" s="8">
        <v>12522.361360000001</v>
      </c>
    </row>
    <row r="17" spans="1:10" x14ac:dyDescent="0.2">
      <c r="A17" s="4" t="s">
        <v>18</v>
      </c>
      <c r="B17" s="8">
        <f>100*(B16-B14)/B16</f>
        <v>56.199999999269011</v>
      </c>
      <c r="C17" s="8">
        <f t="shared" ref="C17:J17" si="4">100*(C16-C14)/C16</f>
        <v>57.499999999038494</v>
      </c>
      <c r="D17" s="8">
        <f t="shared" si="4"/>
        <v>70.599999992686094</v>
      </c>
      <c r="E17" s="8">
        <f t="shared" si="4"/>
        <v>71.199999994881424</v>
      </c>
      <c r="F17" s="8">
        <f t="shared" si="4"/>
        <v>72.699999992969211</v>
      </c>
      <c r="G17" s="8">
        <f t="shared" si="4"/>
        <v>73.000000005895203</v>
      </c>
      <c r="H17" s="8">
        <f t="shared" si="4"/>
        <v>63.300000012237497</v>
      </c>
      <c r="I17" s="8">
        <f t="shared" si="4"/>
        <v>64.100000006620974</v>
      </c>
      <c r="J17" s="8">
        <f t="shared" si="4"/>
        <v>44.10000000191657</v>
      </c>
    </row>
    <row r="18" spans="1:10" x14ac:dyDescent="0.2">
      <c r="A18" s="4"/>
    </row>
    <row r="19" spans="1:10" x14ac:dyDescent="0.2">
      <c r="A19" s="4" t="s">
        <v>52</v>
      </c>
    </row>
    <row r="20" spans="1:10" x14ac:dyDescent="0.2">
      <c r="A20" s="4" t="s">
        <v>36</v>
      </c>
      <c r="B20" s="9">
        <v>70</v>
      </c>
      <c r="C20" s="9">
        <v>54</v>
      </c>
      <c r="D20" s="9">
        <v>35</v>
      </c>
      <c r="E20" s="9">
        <v>30</v>
      </c>
      <c r="F20" s="9">
        <v>59</v>
      </c>
      <c r="G20" s="9">
        <v>54</v>
      </c>
      <c r="H20" s="9">
        <v>51</v>
      </c>
      <c r="I20" s="9">
        <v>51</v>
      </c>
      <c r="J20" s="9">
        <v>48</v>
      </c>
    </row>
    <row r="21" spans="1:10" x14ac:dyDescent="0.2">
      <c r="A21" s="4" t="s">
        <v>50</v>
      </c>
      <c r="B21" s="9">
        <f xml:space="preserve"> B27/B22</f>
        <v>17.434210526205447</v>
      </c>
      <c r="C21" s="9">
        <f t="shared" ref="C21:J21" si="5" xml:space="preserve"> C27/C22</f>
        <v>18.109339407643311</v>
      </c>
      <c r="D21" s="9">
        <f t="shared" si="5"/>
        <v>21.885521891891891</v>
      </c>
      <c r="E21" s="9">
        <f t="shared" si="5"/>
        <v>22.413796283391406</v>
      </c>
      <c r="F21" s="9">
        <f t="shared" si="5"/>
        <v>21.582733812865499</v>
      </c>
      <c r="G21" s="9">
        <f t="shared" si="5"/>
        <v>21.739130431848853</v>
      </c>
      <c r="H21" s="9">
        <f t="shared" si="5"/>
        <v>20.933333381712625</v>
      </c>
      <c r="I21" s="9">
        <f t="shared" si="5"/>
        <v>21.389645769764218</v>
      </c>
      <c r="J21" s="9">
        <f t="shared" si="5"/>
        <v>14.059753954496207</v>
      </c>
    </row>
    <row r="22" spans="1:10" x14ac:dyDescent="0.2">
      <c r="A22" s="4" t="s">
        <v>35</v>
      </c>
      <c r="B22" s="9">
        <f>B12+B20</f>
        <v>477</v>
      </c>
      <c r="C22" s="9">
        <f>C12+C20</f>
        <v>471</v>
      </c>
      <c r="D22" s="9">
        <f>D12+D20</f>
        <v>740</v>
      </c>
      <c r="E22" s="9">
        <f>E12+E20</f>
        <v>861</v>
      </c>
      <c r="F22" s="9">
        <f>F12+F20</f>
        <v>855</v>
      </c>
      <c r="G22" s="9">
        <f>G12+G20</f>
        <v>741</v>
      </c>
      <c r="H22" s="9">
        <f>H12+H20</f>
        <v>689</v>
      </c>
      <c r="I22" s="9">
        <f>I12+I20</f>
        <v>721</v>
      </c>
      <c r="J22" s="9">
        <f>J12+J20</f>
        <v>923</v>
      </c>
    </row>
    <row r="23" spans="1:10" x14ac:dyDescent="0.2">
      <c r="A23" s="4" t="s">
        <v>48</v>
      </c>
      <c r="B23" s="9">
        <f>B13-B20</f>
        <v>1451</v>
      </c>
      <c r="C23" s="9">
        <f>C13-C20</f>
        <v>1001</v>
      </c>
      <c r="D23" s="9">
        <f>D13-D20</f>
        <v>619</v>
      </c>
      <c r="E23" s="9">
        <f>E13-E20</f>
        <v>524</v>
      </c>
      <c r="F23" s="9">
        <f>F13-F20</f>
        <v>965</v>
      </c>
      <c r="G23" s="9">
        <f>G13-G20</f>
        <v>766</v>
      </c>
      <c r="H23" s="9">
        <f>H13-H20</f>
        <v>1193</v>
      </c>
      <c r="I23" s="9">
        <f>I13-I20</f>
        <v>807</v>
      </c>
      <c r="J23" s="9">
        <f>J13-J20</f>
        <v>802</v>
      </c>
    </row>
    <row r="24" spans="1:10" x14ac:dyDescent="0.2">
      <c r="A24" s="4" t="s">
        <v>49</v>
      </c>
      <c r="B24" s="9">
        <v>1451</v>
      </c>
      <c r="C24" s="9">
        <v>999</v>
      </c>
      <c r="D24" s="9">
        <v>614</v>
      </c>
      <c r="E24" s="9">
        <v>520</v>
      </c>
      <c r="F24" s="9">
        <v>963</v>
      </c>
      <c r="G24" s="9">
        <v>756</v>
      </c>
      <c r="H24" s="9">
        <v>1187</v>
      </c>
      <c r="I24" s="9">
        <v>804</v>
      </c>
      <c r="J24" s="9">
        <v>794</v>
      </c>
    </row>
    <row r="25" spans="1:10" x14ac:dyDescent="0.2">
      <c r="A25" s="4" t="s">
        <v>23</v>
      </c>
      <c r="B25" s="9">
        <f>100*(B27-B26)/B27</f>
        <v>54.399999999711405</v>
      </c>
      <c r="C25" s="9">
        <f t="shared" ref="C25:J25" si="6">100*(C27-C26)/C27</f>
        <v>56.099999999753791</v>
      </c>
      <c r="D25" s="9">
        <f t="shared" si="6"/>
        <v>70.300000008644489</v>
      </c>
      <c r="E25" s="9">
        <f t="shared" si="6"/>
        <v>71.000004114356599</v>
      </c>
      <c r="F25" s="9">
        <f t="shared" si="6"/>
        <v>72.199999999891617</v>
      </c>
      <c r="G25" s="9">
        <f t="shared" si="6"/>
        <v>72.399999996275298</v>
      </c>
      <c r="H25" s="9">
        <f t="shared" si="6"/>
        <v>62.500000086666724</v>
      </c>
      <c r="I25" s="9">
        <f t="shared" si="6"/>
        <v>63.299999988328324</v>
      </c>
      <c r="J25" s="9">
        <f t="shared" si="6"/>
        <v>43.100000000770585</v>
      </c>
    </row>
    <row r="26" spans="1:10" x14ac:dyDescent="0.2">
      <c r="A26" s="4" t="s">
        <v>24</v>
      </c>
      <c r="B26" s="9">
        <f>B22*B8</f>
        <v>3792.15</v>
      </c>
      <c r="C26" s="9">
        <f>C22*C8</f>
        <v>3744.4500000000003</v>
      </c>
      <c r="D26" s="9">
        <f>D22*D8</f>
        <v>4810</v>
      </c>
      <c r="E26" s="9">
        <f>E22*E8</f>
        <v>5596.5</v>
      </c>
      <c r="F26" s="9">
        <f>F22*F8</f>
        <v>5130</v>
      </c>
      <c r="G26" s="9">
        <f>G22*G8</f>
        <v>4446</v>
      </c>
      <c r="H26" s="9">
        <f>H22*H8</f>
        <v>5408.65</v>
      </c>
      <c r="I26" s="9">
        <f>I22*I8</f>
        <v>5659.8499999999995</v>
      </c>
      <c r="J26" s="9">
        <f>J22*J8</f>
        <v>7384</v>
      </c>
    </row>
    <row r="27" spans="1:10" x14ac:dyDescent="0.2">
      <c r="A27" s="4" t="s">
        <v>25</v>
      </c>
      <c r="B27" s="9">
        <v>8316.1184209999992</v>
      </c>
      <c r="C27" s="9">
        <v>8529.498861</v>
      </c>
      <c r="D27" s="9">
        <v>16195.2862</v>
      </c>
      <c r="E27" s="9">
        <v>19298.278600000001</v>
      </c>
      <c r="F27" s="9">
        <v>18453.237410000002</v>
      </c>
      <c r="G27" s="9">
        <v>16108.69565</v>
      </c>
      <c r="H27" s="9">
        <v>14423.066699999999</v>
      </c>
      <c r="I27" s="9">
        <v>15421.934600000001</v>
      </c>
      <c r="J27" s="9">
        <v>12977.152899999999</v>
      </c>
    </row>
    <row r="28" spans="1:10" x14ac:dyDescent="0.2">
      <c r="A28" s="4"/>
      <c r="B28" s="10"/>
      <c r="C28" s="10"/>
      <c r="D28" s="10"/>
      <c r="E28" s="10"/>
      <c r="F28" s="10"/>
      <c r="G28" s="10"/>
      <c r="H28" s="10"/>
      <c r="I28" s="10"/>
      <c r="J28" s="10"/>
    </row>
    <row r="29" spans="1:10" ht="21" x14ac:dyDescent="0.25">
      <c r="A29" s="11" t="s">
        <v>51</v>
      </c>
    </row>
    <row r="30" spans="1:10" x14ac:dyDescent="0.2">
      <c r="A30" s="4" t="s">
        <v>77</v>
      </c>
    </row>
    <row r="31" spans="1:10" x14ac:dyDescent="0.2">
      <c r="A31" s="18" t="s">
        <v>38</v>
      </c>
      <c r="B31" s="23">
        <v>1451</v>
      </c>
      <c r="C31" s="23">
        <v>999</v>
      </c>
      <c r="D31" s="23">
        <v>614</v>
      </c>
      <c r="E31" s="23">
        <v>520</v>
      </c>
      <c r="F31" s="23">
        <v>963</v>
      </c>
      <c r="G31" s="23">
        <v>756</v>
      </c>
      <c r="H31" s="23">
        <v>1187</v>
      </c>
      <c r="I31" s="23">
        <v>804</v>
      </c>
      <c r="J31" s="23">
        <v>794</v>
      </c>
    </row>
    <row r="32" spans="1:10" x14ac:dyDescent="0.2">
      <c r="A32" s="4" t="s">
        <v>79</v>
      </c>
      <c r="B32" s="24">
        <v>7.95</v>
      </c>
      <c r="C32" s="24">
        <v>7.95</v>
      </c>
      <c r="D32" s="24">
        <v>6.5</v>
      </c>
      <c r="E32" s="24">
        <v>6.5</v>
      </c>
      <c r="F32" s="24">
        <v>6</v>
      </c>
      <c r="G32" s="24">
        <v>6</v>
      </c>
      <c r="H32" s="24">
        <v>7.85</v>
      </c>
      <c r="I32" s="24">
        <v>7.85</v>
      </c>
      <c r="J32" s="24">
        <v>8</v>
      </c>
    </row>
    <row r="33" spans="1:10" x14ac:dyDescent="0.2">
      <c r="A33" s="1" t="s">
        <v>78</v>
      </c>
      <c r="B33">
        <v>110</v>
      </c>
    </row>
    <row r="34" spans="1:10" x14ac:dyDescent="0.2">
      <c r="A34" s="1" t="s">
        <v>80</v>
      </c>
      <c r="B34">
        <v>15.714285714285715</v>
      </c>
    </row>
    <row r="35" spans="1:10" x14ac:dyDescent="0.2">
      <c r="A35" s="1"/>
    </row>
    <row r="36" spans="1:10" x14ac:dyDescent="0.2">
      <c r="A36" s="1" t="s">
        <v>87</v>
      </c>
      <c r="B36" s="22">
        <f>ROUND(B31/$B$34,0)</f>
        <v>92</v>
      </c>
      <c r="C36" s="22">
        <f t="shared" ref="C36:J36" si="7">ROUND(C31/$B$34,0)</f>
        <v>64</v>
      </c>
      <c r="D36" s="22">
        <f t="shared" si="7"/>
        <v>39</v>
      </c>
      <c r="E36" s="22">
        <f t="shared" si="7"/>
        <v>33</v>
      </c>
      <c r="F36" s="22">
        <f t="shared" si="7"/>
        <v>61</v>
      </c>
      <c r="G36" s="22">
        <f t="shared" si="7"/>
        <v>48</v>
      </c>
      <c r="H36" s="22">
        <f t="shared" si="7"/>
        <v>76</v>
      </c>
      <c r="I36" s="22">
        <f t="shared" si="7"/>
        <v>51</v>
      </c>
      <c r="J36" s="22">
        <f t="shared" si="7"/>
        <v>51</v>
      </c>
    </row>
    <row r="37" spans="1:10" x14ac:dyDescent="0.2">
      <c r="A37" s="1"/>
      <c r="B37" s="21" t="s">
        <v>62</v>
      </c>
      <c r="C37" s="21" t="s">
        <v>62</v>
      </c>
      <c r="D37" s="21" t="s">
        <v>62</v>
      </c>
      <c r="E37" s="21" t="s">
        <v>62</v>
      </c>
      <c r="F37" s="21" t="s">
        <v>62</v>
      </c>
      <c r="G37" s="21" t="s">
        <v>62</v>
      </c>
      <c r="H37" s="21" t="s">
        <v>62</v>
      </c>
      <c r="I37" s="21" t="s">
        <v>62</v>
      </c>
      <c r="J37" s="21" t="s">
        <v>62</v>
      </c>
    </row>
    <row r="38" spans="1:10" x14ac:dyDescent="0.2">
      <c r="A38" s="1" t="s">
        <v>86</v>
      </c>
      <c r="B38" s="29">
        <v>92</v>
      </c>
      <c r="C38" s="29">
        <v>64</v>
      </c>
      <c r="D38" s="29">
        <v>39</v>
      </c>
      <c r="E38" s="29">
        <v>33</v>
      </c>
      <c r="F38" s="29">
        <v>60</v>
      </c>
      <c r="G38" s="29">
        <v>48</v>
      </c>
      <c r="H38" s="29">
        <v>75</v>
      </c>
      <c r="I38" s="29">
        <v>51</v>
      </c>
      <c r="J38" s="29">
        <v>50</v>
      </c>
    </row>
    <row r="39" spans="1:10" x14ac:dyDescent="0.2">
      <c r="A39" s="1"/>
    </row>
    <row r="40" spans="1:10" x14ac:dyDescent="0.2">
      <c r="A40" s="1" t="s">
        <v>91</v>
      </c>
      <c r="B40" s="7">
        <v>26.41</v>
      </c>
      <c r="C40" s="7">
        <v>26.41</v>
      </c>
      <c r="D40" s="7">
        <v>27.66</v>
      </c>
      <c r="E40" s="7">
        <v>27.66</v>
      </c>
      <c r="F40" s="7">
        <v>27.65</v>
      </c>
      <c r="G40" s="7">
        <v>27.65</v>
      </c>
      <c r="H40" s="7">
        <v>27.64</v>
      </c>
      <c r="I40" s="7">
        <v>27.64</v>
      </c>
      <c r="J40" s="7">
        <v>26.4</v>
      </c>
    </row>
    <row r="41" spans="1:10" x14ac:dyDescent="0.2">
      <c r="A41" s="1"/>
      <c r="B41" t="s">
        <v>55</v>
      </c>
      <c r="C41" t="s">
        <v>55</v>
      </c>
      <c r="D41" t="s">
        <v>55</v>
      </c>
      <c r="E41" t="s">
        <v>55</v>
      </c>
      <c r="F41" t="s">
        <v>55</v>
      </c>
      <c r="G41" t="s">
        <v>55</v>
      </c>
      <c r="H41" t="s">
        <v>55</v>
      </c>
      <c r="I41" t="s">
        <v>55</v>
      </c>
      <c r="J41" t="s">
        <v>55</v>
      </c>
    </row>
    <row r="42" spans="1:10" x14ac:dyDescent="0.2">
      <c r="A42" s="1" t="s">
        <v>81</v>
      </c>
      <c r="B42" s="29">
        <v>26.41</v>
      </c>
      <c r="C42" s="29">
        <v>26.41</v>
      </c>
      <c r="D42" s="29">
        <v>27.66</v>
      </c>
      <c r="E42" s="29">
        <v>27.66</v>
      </c>
      <c r="F42" s="29">
        <v>27.65</v>
      </c>
      <c r="G42" s="29">
        <v>27.65</v>
      </c>
      <c r="H42" s="29">
        <v>27.64</v>
      </c>
      <c r="I42" s="29">
        <v>27.64</v>
      </c>
      <c r="J42" s="29">
        <v>26.4</v>
      </c>
    </row>
    <row r="43" spans="1:10" x14ac:dyDescent="0.2">
      <c r="A43" s="1"/>
    </row>
    <row r="44" spans="1:10" x14ac:dyDescent="0.2">
      <c r="A44" s="1" t="s">
        <v>88</v>
      </c>
      <c r="B44">
        <f>B38*B32</f>
        <v>731.4</v>
      </c>
      <c r="C44">
        <f t="shared" ref="C44:J44" si="8">C38*C32</f>
        <v>508.8</v>
      </c>
      <c r="D44">
        <f t="shared" si="8"/>
        <v>253.5</v>
      </c>
      <c r="E44">
        <f t="shared" si="8"/>
        <v>214.5</v>
      </c>
      <c r="F44">
        <f t="shared" si="8"/>
        <v>360</v>
      </c>
      <c r="G44">
        <f t="shared" si="8"/>
        <v>288</v>
      </c>
      <c r="H44">
        <f t="shared" si="8"/>
        <v>588.75</v>
      </c>
      <c r="I44">
        <f t="shared" si="8"/>
        <v>400.34999999999997</v>
      </c>
      <c r="J44">
        <f t="shared" si="8"/>
        <v>400</v>
      </c>
    </row>
    <row r="45" spans="1:10" x14ac:dyDescent="0.2">
      <c r="A45" s="1"/>
      <c r="B45" s="21" t="s">
        <v>55</v>
      </c>
      <c r="C45" s="21" t="s">
        <v>55</v>
      </c>
      <c r="D45" s="21" t="s">
        <v>55</v>
      </c>
      <c r="E45" s="21" t="s">
        <v>55</v>
      </c>
      <c r="F45" s="21" t="s">
        <v>55</v>
      </c>
      <c r="G45" s="21" t="s">
        <v>55</v>
      </c>
      <c r="H45" s="21" t="s">
        <v>55</v>
      </c>
      <c r="I45" s="21" t="s">
        <v>55</v>
      </c>
      <c r="J45" s="21" t="s">
        <v>55</v>
      </c>
    </row>
    <row r="46" spans="1:10" x14ac:dyDescent="0.2">
      <c r="A46" s="1" t="s">
        <v>89</v>
      </c>
      <c r="B46">
        <f>B38*B42</f>
        <v>2429.7199999999998</v>
      </c>
      <c r="C46">
        <f t="shared" ref="C46:J46" si="9">C38*C42</f>
        <v>1690.24</v>
      </c>
      <c r="D46">
        <f t="shared" si="9"/>
        <v>1078.74</v>
      </c>
      <c r="E46">
        <f t="shared" si="9"/>
        <v>912.78</v>
      </c>
      <c r="F46">
        <f t="shared" si="9"/>
        <v>1659</v>
      </c>
      <c r="G46">
        <f t="shared" si="9"/>
        <v>1327.1999999999998</v>
      </c>
      <c r="H46">
        <f t="shared" si="9"/>
        <v>2073</v>
      </c>
      <c r="I46">
        <f>I38*I42</f>
        <v>1409.64</v>
      </c>
      <c r="J46">
        <f t="shared" si="9"/>
        <v>1320</v>
      </c>
    </row>
    <row r="47" spans="1:10" x14ac:dyDescent="0.2">
      <c r="A47" s="1"/>
    </row>
    <row r="48" spans="1:10" x14ac:dyDescent="0.2">
      <c r="A48" s="1" t="s">
        <v>37</v>
      </c>
      <c r="B48">
        <f>100*(B46-B44)/B46</f>
        <v>69.897765997728129</v>
      </c>
      <c r="C48">
        <f t="shared" ref="C48:J48" si="10">100*(C46-C44)/C46</f>
        <v>69.897765997728129</v>
      </c>
      <c r="D48">
        <f t="shared" si="10"/>
        <v>76.50036153289949</v>
      </c>
      <c r="E48">
        <f t="shared" si="10"/>
        <v>76.50036153289949</v>
      </c>
      <c r="F48">
        <f t="shared" si="10"/>
        <v>78.300180831826395</v>
      </c>
      <c r="G48">
        <f t="shared" si="10"/>
        <v>78.300180831826395</v>
      </c>
      <c r="H48">
        <f t="shared" si="10"/>
        <v>71.59913169319826</v>
      </c>
      <c r="I48">
        <f t="shared" si="10"/>
        <v>71.599131693198274</v>
      </c>
      <c r="J48">
        <f t="shared" si="10"/>
        <v>69.696969696969703</v>
      </c>
    </row>
    <row r="49" spans="1:2" x14ac:dyDescent="0.2">
      <c r="A49" s="1"/>
    </row>
    <row r="50" spans="1:2" x14ac:dyDescent="0.2">
      <c r="A50" s="1" t="s">
        <v>90</v>
      </c>
      <c r="B50">
        <f>AVERAGE(B48:J48)</f>
        <v>73.587983312030488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E7035-C033-994C-A8C8-9522788AC9F6}">
  <dimension ref="A1:N46"/>
  <sheetViews>
    <sheetView workbookViewId="0">
      <selection activeCell="E17" sqref="E17"/>
    </sheetView>
  </sheetViews>
  <sheetFormatPr baseColWidth="10" defaultRowHeight="16" x14ac:dyDescent="0.2"/>
  <cols>
    <col min="1" max="1" width="54.83203125" style="4" customWidth="1"/>
  </cols>
  <sheetData>
    <row r="1" spans="1:14" x14ac:dyDescent="0.2">
      <c r="A1" s="4" t="s">
        <v>27</v>
      </c>
    </row>
    <row r="3" spans="1:14" x14ac:dyDescent="0.2">
      <c r="A3" s="4" t="s">
        <v>28</v>
      </c>
      <c r="B3" s="3">
        <v>99999</v>
      </c>
    </row>
    <row r="4" spans="1:14" x14ac:dyDescent="0.2">
      <c r="A4" s="4" t="s">
        <v>30</v>
      </c>
      <c r="B4" s="5">
        <v>41956</v>
      </c>
    </row>
    <row r="5" spans="1:14" x14ac:dyDescent="0.2">
      <c r="A5" s="4" t="s">
        <v>32</v>
      </c>
      <c r="B5" s="5" t="s">
        <v>45</v>
      </c>
    </row>
    <row r="6" spans="1:14" x14ac:dyDescent="0.2">
      <c r="A6" s="4" t="s">
        <v>31</v>
      </c>
      <c r="B6" s="6">
        <v>19.428571430000002</v>
      </c>
    </row>
    <row r="8" spans="1:14" x14ac:dyDescent="0.2">
      <c r="A8" s="4" t="s">
        <v>40</v>
      </c>
      <c r="B8" s="7">
        <v>7.95</v>
      </c>
    </row>
    <row r="9" spans="1:14" x14ac:dyDescent="0.2">
      <c r="A9" s="4" t="s">
        <v>29</v>
      </c>
      <c r="B9" s="7">
        <v>26.41</v>
      </c>
    </row>
    <row r="10" spans="1:14" x14ac:dyDescent="0.2">
      <c r="A10" s="4" t="s">
        <v>33</v>
      </c>
      <c r="B10" s="7">
        <f t="shared" ref="B10" si="0">100*(B9-B8)/B9</f>
        <v>69.897765997728129</v>
      </c>
    </row>
    <row r="11" spans="1:14" x14ac:dyDescent="0.2">
      <c r="A11" s="4" t="s">
        <v>56</v>
      </c>
      <c r="B11" s="7">
        <v>26.41</v>
      </c>
      <c r="C11" s="7">
        <v>26.41</v>
      </c>
      <c r="D11" s="7">
        <v>26.41</v>
      </c>
      <c r="E11" s="7">
        <v>26.41</v>
      </c>
      <c r="F11" s="7">
        <v>26.41</v>
      </c>
      <c r="G11" s="7">
        <v>26.41</v>
      </c>
      <c r="H11" s="7">
        <v>26.41</v>
      </c>
      <c r="I11" s="7">
        <v>26.41</v>
      </c>
      <c r="J11" s="7">
        <v>26.41</v>
      </c>
      <c r="K11" s="7">
        <v>26.41</v>
      </c>
      <c r="L11" s="7">
        <v>26.41</v>
      </c>
      <c r="M11" s="7">
        <v>26.41</v>
      </c>
      <c r="N11" s="7">
        <v>26.41</v>
      </c>
    </row>
    <row r="12" spans="1:1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x14ac:dyDescent="0.2">
      <c r="A13" s="4" t="s">
        <v>34</v>
      </c>
      <c r="B13" s="8">
        <v>407</v>
      </c>
    </row>
    <row r="14" spans="1:14" x14ac:dyDescent="0.2">
      <c r="A14" s="4" t="s">
        <v>17</v>
      </c>
      <c r="B14" s="8">
        <v>1521</v>
      </c>
    </row>
    <row r="15" spans="1:14" x14ac:dyDescent="0.2">
      <c r="A15" s="4" t="s">
        <v>42</v>
      </c>
      <c r="B15" s="8">
        <f>B13*B8</f>
        <v>3235.65</v>
      </c>
    </row>
    <row r="16" spans="1:14" x14ac:dyDescent="0.2">
      <c r="A16" s="4" t="s">
        <v>50</v>
      </c>
      <c r="B16" s="8">
        <f>B17/B13</f>
        <v>18.15068493120393</v>
      </c>
    </row>
    <row r="17" spans="1:2" x14ac:dyDescent="0.2">
      <c r="A17" s="4" t="s">
        <v>20</v>
      </c>
      <c r="B17" s="8">
        <v>7387.328767</v>
      </c>
    </row>
    <row r="18" spans="1:2" x14ac:dyDescent="0.2">
      <c r="A18" s="4" t="s">
        <v>18</v>
      </c>
      <c r="B18" s="8">
        <f>100*(B17-B15)/B17</f>
        <v>56.199999999269011</v>
      </c>
    </row>
    <row r="20" spans="1:2" x14ac:dyDescent="0.2">
      <c r="A20" s="4" t="s">
        <v>52</v>
      </c>
    </row>
    <row r="21" spans="1:2" x14ac:dyDescent="0.2">
      <c r="A21" s="4" t="s">
        <v>36</v>
      </c>
      <c r="B21" s="9">
        <v>70</v>
      </c>
    </row>
    <row r="22" spans="1:2" x14ac:dyDescent="0.2">
      <c r="A22" s="4" t="s">
        <v>50</v>
      </c>
      <c r="B22" s="9">
        <f xml:space="preserve"> B28/B23</f>
        <v>17.434210526205447</v>
      </c>
    </row>
    <row r="23" spans="1:2" x14ac:dyDescent="0.2">
      <c r="A23" s="4" t="s">
        <v>35</v>
      </c>
      <c r="B23" s="9">
        <f>B13+B21</f>
        <v>477</v>
      </c>
    </row>
    <row r="24" spans="1:2" x14ac:dyDescent="0.2">
      <c r="A24" s="4" t="s">
        <v>48</v>
      </c>
      <c r="B24" s="9">
        <f>B14-B21</f>
        <v>1451</v>
      </c>
    </row>
    <row r="25" spans="1:2" x14ac:dyDescent="0.2">
      <c r="A25" s="4" t="s">
        <v>49</v>
      </c>
      <c r="B25" s="9">
        <v>1451</v>
      </c>
    </row>
    <row r="26" spans="1:2" x14ac:dyDescent="0.2">
      <c r="A26" s="4" t="s">
        <v>23</v>
      </c>
      <c r="B26" s="9">
        <f t="shared" ref="B26" si="1">100*(B28-B27)/B28</f>
        <v>54.399999999711405</v>
      </c>
    </row>
    <row r="27" spans="1:2" x14ac:dyDescent="0.2">
      <c r="A27" s="4" t="s">
        <v>24</v>
      </c>
      <c r="B27" s="9">
        <f>B23*B8</f>
        <v>3792.15</v>
      </c>
    </row>
    <row r="28" spans="1:2" x14ac:dyDescent="0.2">
      <c r="A28" s="4" t="s">
        <v>25</v>
      </c>
      <c r="B28" s="9">
        <v>8316.1184209999992</v>
      </c>
    </row>
    <row r="29" spans="1:2" x14ac:dyDescent="0.2">
      <c r="B29" s="10"/>
    </row>
    <row r="30" spans="1:2" ht="21" x14ac:dyDescent="0.25">
      <c r="A30" s="11" t="s">
        <v>51</v>
      </c>
    </row>
    <row r="31" spans="1:2" x14ac:dyDescent="0.2">
      <c r="A31" s="4" t="s">
        <v>50</v>
      </c>
      <c r="B31">
        <v>12</v>
      </c>
    </row>
    <row r="32" spans="1:2" x14ac:dyDescent="0.2">
      <c r="A32" s="4" t="s">
        <v>38</v>
      </c>
      <c r="B32">
        <v>1451</v>
      </c>
    </row>
    <row r="33" spans="1:2" x14ac:dyDescent="0.2">
      <c r="B33" t="s">
        <v>53</v>
      </c>
    </row>
    <row r="34" spans="1:2" x14ac:dyDescent="0.2">
      <c r="B34">
        <v>0</v>
      </c>
    </row>
    <row r="35" spans="1:2" x14ac:dyDescent="0.2">
      <c r="A35" s="4" t="s">
        <v>54</v>
      </c>
      <c r="B35">
        <v>15.714285714285715</v>
      </c>
    </row>
    <row r="36" spans="1:2" x14ac:dyDescent="0.2">
      <c r="A36" s="4" t="s">
        <v>41</v>
      </c>
      <c r="B36">
        <f xml:space="preserve"> B32*B31</f>
        <v>17412</v>
      </c>
    </row>
    <row r="37" spans="1:2" x14ac:dyDescent="0.2">
      <c r="A37" s="4" t="s">
        <v>39</v>
      </c>
      <c r="B37">
        <f>B32*B8</f>
        <v>11535.45</v>
      </c>
    </row>
    <row r="38" spans="1:2" x14ac:dyDescent="0.2">
      <c r="A38" s="4" t="s">
        <v>37</v>
      </c>
      <c r="B38">
        <f>(B36-B37)/B36</f>
        <v>0.33749999999999997</v>
      </c>
    </row>
    <row r="40" spans="1:2" x14ac:dyDescent="0.2">
      <c r="A40" s="4" t="s">
        <v>43</v>
      </c>
      <c r="B40">
        <v>36</v>
      </c>
    </row>
    <row r="41" spans="1:2" x14ac:dyDescent="0.2">
      <c r="A41" s="4" t="s">
        <v>31</v>
      </c>
      <c r="B41">
        <f>DATE(2015, 4,4)- DATE(2014, 11, 13)</f>
        <v>142</v>
      </c>
    </row>
    <row r="42" spans="1:2" x14ac:dyDescent="0.2">
      <c r="B42">
        <f xml:space="preserve"> B41/7</f>
        <v>20.285714285714285</v>
      </c>
    </row>
    <row r="43" spans="1:2" x14ac:dyDescent="0.2">
      <c r="B43">
        <f>B40-B42</f>
        <v>15.714285714285715</v>
      </c>
    </row>
    <row r="44" spans="1:2" x14ac:dyDescent="0.2">
      <c r="B44">
        <f>B43*7</f>
        <v>110</v>
      </c>
    </row>
    <row r="46" spans="1:2" x14ac:dyDescent="0.2">
      <c r="A46" s="4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18A4-FA15-BA47-A3C0-963FE99D83D9}">
  <dimension ref="A1:K30"/>
  <sheetViews>
    <sheetView workbookViewId="0">
      <selection activeCell="C27" sqref="C27"/>
    </sheetView>
  </sheetViews>
  <sheetFormatPr baseColWidth="10" defaultRowHeight="16" x14ac:dyDescent="0.2"/>
  <cols>
    <col min="1" max="1" width="45" bestFit="1" customWidth="1"/>
    <col min="2" max="6" width="11.6640625" bestFit="1" customWidth="1"/>
    <col min="7" max="7" width="11" bestFit="1" customWidth="1"/>
    <col min="8" max="8" width="12.6640625" bestFit="1" customWidth="1"/>
  </cols>
  <sheetData>
    <row r="1" spans="1:11" x14ac:dyDescent="0.2">
      <c r="A1" s="1" t="s">
        <v>57</v>
      </c>
    </row>
    <row r="3" spans="1:11" x14ac:dyDescent="0.2">
      <c r="A3" s="1" t="s">
        <v>58</v>
      </c>
    </row>
    <row r="4" spans="1:11" x14ac:dyDescent="0.2">
      <c r="A4" t="s">
        <v>69</v>
      </c>
      <c r="B4" s="12">
        <f>1541+407</f>
        <v>1948</v>
      </c>
      <c r="C4" t="s">
        <v>70</v>
      </c>
    </row>
    <row r="5" spans="1:11" x14ac:dyDescent="0.2">
      <c r="A5" t="s">
        <v>73</v>
      </c>
      <c r="B5" s="16">
        <v>0.05</v>
      </c>
    </row>
    <row r="6" spans="1:11" x14ac:dyDescent="0.2">
      <c r="A6" t="s">
        <v>95</v>
      </c>
      <c r="B6" s="25">
        <v>110</v>
      </c>
    </row>
    <row r="8" spans="1:11" x14ac:dyDescent="0.2">
      <c r="A8" t="s">
        <v>71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</row>
    <row r="9" spans="1:11" x14ac:dyDescent="0.2">
      <c r="A9" t="s">
        <v>60</v>
      </c>
      <c r="B9" s="7">
        <v>7.95</v>
      </c>
      <c r="C9" s="7">
        <v>7.95</v>
      </c>
      <c r="D9" s="7">
        <v>7.95</v>
      </c>
      <c r="E9" s="7">
        <v>7.95</v>
      </c>
      <c r="F9" s="7">
        <v>7.95</v>
      </c>
      <c r="G9" s="7">
        <v>7.95</v>
      </c>
      <c r="H9" s="7">
        <v>7.95</v>
      </c>
      <c r="I9" s="7">
        <v>7.95</v>
      </c>
      <c r="J9" s="7">
        <v>7.95</v>
      </c>
      <c r="K9" s="7">
        <v>7.95</v>
      </c>
    </row>
    <row r="10" spans="1:11" x14ac:dyDescent="0.2">
      <c r="A10" t="s">
        <v>72</v>
      </c>
      <c r="B10" s="15">
        <v>26.41</v>
      </c>
      <c r="C10" s="15">
        <f>B10-$B$5*B10</f>
        <v>25.089500000000001</v>
      </c>
      <c r="D10" s="15">
        <f t="shared" ref="D10:J10" si="0">C10-$B$5*C10</f>
        <v>23.835025000000002</v>
      </c>
      <c r="E10" s="15">
        <f t="shared" si="0"/>
        <v>22.643273750000002</v>
      </c>
      <c r="F10" s="15">
        <f t="shared" si="0"/>
        <v>21.511110062500002</v>
      </c>
      <c r="G10" s="15">
        <f t="shared" si="0"/>
        <v>20.435554559375003</v>
      </c>
      <c r="H10" s="15">
        <f t="shared" si="0"/>
        <v>19.413776831406253</v>
      </c>
      <c r="I10" s="15">
        <f t="shared" si="0"/>
        <v>18.443087989835941</v>
      </c>
      <c r="J10" s="15">
        <f t="shared" si="0"/>
        <v>17.520933590344143</v>
      </c>
      <c r="K10" s="15">
        <f>J10-$B$5*J10</f>
        <v>16.644886910826937</v>
      </c>
    </row>
    <row r="11" spans="1:11" x14ac:dyDescent="0.2">
      <c r="A11" s="1" t="s">
        <v>61</v>
      </c>
    </row>
    <row r="13" spans="1:11" x14ac:dyDescent="0.2">
      <c r="A13" t="s">
        <v>74</v>
      </c>
      <c r="B13" s="17">
        <v>0</v>
      </c>
      <c r="C13" s="17">
        <v>1</v>
      </c>
      <c r="D13" s="17">
        <v>2</v>
      </c>
      <c r="E13" s="17">
        <v>3</v>
      </c>
      <c r="F13" s="17">
        <v>4</v>
      </c>
      <c r="G13" s="17">
        <v>5</v>
      </c>
      <c r="H13" s="17">
        <v>6</v>
      </c>
      <c r="I13" s="17">
        <v>7</v>
      </c>
      <c r="J13" s="17">
        <v>8</v>
      </c>
      <c r="K13" s="17">
        <v>10</v>
      </c>
    </row>
    <row r="14" spans="1:11" x14ac:dyDescent="0.2">
      <c r="B14" t="s">
        <v>55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</row>
    <row r="15" spans="1:11" x14ac:dyDescent="0.2">
      <c r="A15" t="s">
        <v>75</v>
      </c>
      <c r="B15" s="12">
        <v>55</v>
      </c>
      <c r="C15" s="12">
        <v>55</v>
      </c>
      <c r="D15" s="12">
        <v>55</v>
      </c>
      <c r="E15" s="12">
        <v>55</v>
      </c>
      <c r="F15" s="12">
        <v>55</v>
      </c>
      <c r="G15" s="12">
        <v>55</v>
      </c>
      <c r="H15" s="12">
        <v>55</v>
      </c>
      <c r="I15" s="12">
        <v>55</v>
      </c>
      <c r="J15" s="12">
        <v>55</v>
      </c>
      <c r="K15" s="12">
        <v>55</v>
      </c>
    </row>
    <row r="17" spans="1:8" x14ac:dyDescent="0.2">
      <c r="A17" t="s">
        <v>41</v>
      </c>
      <c r="B17">
        <f>B4+B13</f>
        <v>1948</v>
      </c>
      <c r="C17">
        <f>B21+C13</f>
        <v>-8051</v>
      </c>
      <c r="D17">
        <f t="shared" ref="D17:G17" si="1">C21+D13</f>
        <v>-23049</v>
      </c>
      <c r="E17">
        <f t="shared" si="1"/>
        <v>-53046</v>
      </c>
      <c r="F17">
        <f t="shared" si="1"/>
        <v>-88042</v>
      </c>
      <c r="G17">
        <f t="shared" si="1"/>
        <v>-113037</v>
      </c>
    </row>
    <row r="18" spans="1:8" x14ac:dyDescent="0.2">
      <c r="B18" t="s">
        <v>62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</row>
    <row r="19" spans="1:8" x14ac:dyDescent="0.2">
      <c r="B19" s="12">
        <v>10000</v>
      </c>
      <c r="C19" s="12">
        <v>15000</v>
      </c>
      <c r="D19" s="12">
        <v>30000</v>
      </c>
      <c r="E19" s="12">
        <v>35000</v>
      </c>
      <c r="F19" s="12">
        <v>25000</v>
      </c>
      <c r="G19" s="12">
        <v>10000</v>
      </c>
    </row>
    <row r="21" spans="1:8" x14ac:dyDescent="0.2">
      <c r="A21" t="s">
        <v>76</v>
      </c>
      <c r="B21">
        <f>B17-B19</f>
        <v>-8052</v>
      </c>
      <c r="C21">
        <f t="shared" ref="C21:G21" si="2">C17-C19</f>
        <v>-23051</v>
      </c>
      <c r="D21">
        <f t="shared" si="2"/>
        <v>-53049</v>
      </c>
      <c r="E21">
        <f t="shared" si="2"/>
        <v>-88046</v>
      </c>
      <c r="F21">
        <f t="shared" si="2"/>
        <v>-113042</v>
      </c>
      <c r="G21">
        <f t="shared" si="2"/>
        <v>-123037</v>
      </c>
    </row>
    <row r="22" spans="1:8" x14ac:dyDescent="0.2">
      <c r="B22" t="s">
        <v>55</v>
      </c>
      <c r="C22" t="s">
        <v>55</v>
      </c>
      <c r="D22" t="s">
        <v>55</v>
      </c>
      <c r="E22" t="s">
        <v>55</v>
      </c>
      <c r="F22" t="s">
        <v>55</v>
      </c>
      <c r="G22" t="s">
        <v>55</v>
      </c>
    </row>
    <row r="23" spans="1:8" x14ac:dyDescent="0.2">
      <c r="A23" t="s">
        <v>63</v>
      </c>
      <c r="B23" s="12">
        <v>10000</v>
      </c>
      <c r="C23" s="12">
        <v>10000</v>
      </c>
      <c r="D23" s="12">
        <v>10000</v>
      </c>
      <c r="E23" s="12">
        <v>10000</v>
      </c>
      <c r="F23" s="12">
        <v>10000</v>
      </c>
      <c r="G23" s="12">
        <v>10000</v>
      </c>
    </row>
    <row r="24" spans="1:8" x14ac:dyDescent="0.2">
      <c r="A24" t="s">
        <v>37</v>
      </c>
      <c r="B24" s="12"/>
      <c r="C24" s="12"/>
      <c r="D24" s="12"/>
      <c r="E24" s="12"/>
      <c r="F24" s="12"/>
      <c r="G24" s="12"/>
    </row>
    <row r="26" spans="1:8" x14ac:dyDescent="0.2">
      <c r="A26" s="1" t="s">
        <v>64</v>
      </c>
    </row>
    <row r="27" spans="1:8" x14ac:dyDescent="0.2">
      <c r="A27" t="s">
        <v>59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 t="s">
        <v>65</v>
      </c>
    </row>
    <row r="28" spans="1:8" x14ac:dyDescent="0.2">
      <c r="A28" t="s">
        <v>66</v>
      </c>
      <c r="B28" s="13">
        <f>B9*B13</f>
        <v>0</v>
      </c>
      <c r="C28" s="13">
        <f t="shared" ref="C28:G28" si="3">C9*C13</f>
        <v>7.95</v>
      </c>
      <c r="D28" s="13">
        <f t="shared" si="3"/>
        <v>15.9</v>
      </c>
      <c r="E28" s="13">
        <f t="shared" si="3"/>
        <v>23.85</v>
      </c>
      <c r="F28" s="13">
        <f t="shared" si="3"/>
        <v>31.8</v>
      </c>
      <c r="G28" s="13">
        <f t="shared" si="3"/>
        <v>39.75</v>
      </c>
      <c r="H28" s="13">
        <f>SUM(B28:G28)</f>
        <v>119.25</v>
      </c>
    </row>
    <row r="29" spans="1:8" x14ac:dyDescent="0.2">
      <c r="A29" t="s">
        <v>67</v>
      </c>
      <c r="B29" s="13">
        <f>$B$5*B9*B21</f>
        <v>-3200.67</v>
      </c>
      <c r="C29" s="13">
        <f t="shared" ref="C29:G29" si="4">$B$5*C9*C21</f>
        <v>-9162.7725000000009</v>
      </c>
      <c r="D29" s="13">
        <f t="shared" si="4"/>
        <v>-21086.977500000001</v>
      </c>
      <c r="E29" s="13">
        <f t="shared" si="4"/>
        <v>-34998.285000000003</v>
      </c>
      <c r="F29" s="13">
        <f t="shared" si="4"/>
        <v>-44934.195</v>
      </c>
      <c r="G29" s="13">
        <f t="shared" si="4"/>
        <v>-48907.207500000004</v>
      </c>
      <c r="H29" s="13">
        <f t="shared" ref="H29:H30" si="5">SUM(B29:G29)</f>
        <v>-162290.10749999998</v>
      </c>
    </row>
    <row r="30" spans="1:8" x14ac:dyDescent="0.2">
      <c r="A30" t="s">
        <v>68</v>
      </c>
      <c r="B30" s="13">
        <f>SUM(B28:B29)</f>
        <v>-3200.67</v>
      </c>
      <c r="C30" s="13">
        <f t="shared" ref="C30:G30" si="6">SUM(C28:C29)</f>
        <v>-9154.8225000000002</v>
      </c>
      <c r="D30" s="13">
        <f t="shared" si="6"/>
        <v>-21071.077499999999</v>
      </c>
      <c r="E30" s="13">
        <f t="shared" si="6"/>
        <v>-34974.435000000005</v>
      </c>
      <c r="F30" s="13">
        <f t="shared" si="6"/>
        <v>-44902.394999999997</v>
      </c>
      <c r="G30" s="13">
        <f t="shared" si="6"/>
        <v>-48867.457500000004</v>
      </c>
      <c r="H30" s="14">
        <f t="shared" si="5"/>
        <v>-162170.85749999998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5DAD1-EF03-A04C-B24A-B86C77AD86E2}">
  <dimension ref="A1:B15"/>
  <sheetViews>
    <sheetView workbookViewId="0"/>
  </sheetViews>
  <sheetFormatPr baseColWidth="10" defaultRowHeight="16" x14ac:dyDescent="0.2"/>
  <sheetData>
    <row r="1" spans="1:2" x14ac:dyDescent="0.2">
      <c r="A1">
        <v>1</v>
      </c>
    </row>
    <row r="2" spans="1:2" x14ac:dyDescent="0.2">
      <c r="A2" t="s">
        <v>92</v>
      </c>
    </row>
    <row r="3" spans="1:2" x14ac:dyDescent="0.2">
      <c r="A3">
        <v>1</v>
      </c>
    </row>
    <row r="4" spans="1:2" x14ac:dyDescent="0.2">
      <c r="A4">
        <v>7.95</v>
      </c>
    </row>
    <row r="5" spans="1:2" x14ac:dyDescent="0.2">
      <c r="A5">
        <v>26.41</v>
      </c>
    </row>
    <row r="6" spans="1:2" x14ac:dyDescent="0.2">
      <c r="A6">
        <v>0.5</v>
      </c>
    </row>
    <row r="8" spans="1:2" x14ac:dyDescent="0.2">
      <c r="A8" s="19"/>
      <c r="B8" s="19"/>
    </row>
    <row r="9" spans="1:2" x14ac:dyDescent="0.2">
      <c r="A9" t="s">
        <v>94</v>
      </c>
    </row>
    <row r="10" spans="1:2" x14ac:dyDescent="0.2">
      <c r="A10" t="s">
        <v>93</v>
      </c>
    </row>
    <row r="15" spans="1:2" x14ac:dyDescent="0.2">
      <c r="B15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weekly attribute</vt:lpstr>
      <vt:lpstr>Sheet4</vt:lpstr>
      <vt:lpstr>Simplex Problem for all items</vt:lpstr>
      <vt:lpstr>Sheet1</vt:lpstr>
      <vt:lpstr>Individual Style Simplex soluti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Kanika Adik</cp:lastModifiedBy>
  <dcterms:created xsi:type="dcterms:W3CDTF">2022-11-13T15:31:22Z</dcterms:created>
  <dcterms:modified xsi:type="dcterms:W3CDTF">2022-11-17T18:10:01Z</dcterms:modified>
</cp:coreProperties>
</file>