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Problem Data/"/>
    </mc:Choice>
  </mc:AlternateContent>
  <xr:revisionPtr revIDLastSave="0" documentId="13_ncr:1_{80A27AF5-124B-B944-ADBA-8B31DC09A1B8}" xr6:coauthVersionLast="47" xr6:coauthVersionMax="47" xr10:uidLastSave="{00000000-0000-0000-0000-000000000000}"/>
  <bookViews>
    <workbookView xWindow="0" yWindow="520" windowWidth="28800" windowHeight="16560" xr2:uid="{00000000-000D-0000-FFFF-FFFF00000000}"/>
  </bookViews>
  <sheets>
    <sheet name="Data" sheetId="1" r:id="rId1"/>
  </sheets>
  <definedNames>
    <definedName name="Cluster_center">Data!$A$38:$A$41</definedName>
    <definedName name="LookupTable">Data!$A$4:$T$29</definedName>
    <definedName name="School_Index">Data!$B$38:$B$41</definedName>
    <definedName name="solver_adj" localSheetId="0" hidden="1">Data!$B$38:$B$41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Data!$B$38:$B$41</definedName>
    <definedName name="solver_lhs2" localSheetId="0" hidden="1">Data!$B$38:$B$41</definedName>
    <definedName name="solver_lhs3" localSheetId="0" hidden="1">Data!$B$38:$B$41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opt" localSheetId="0" hidden="1">Data!$B$42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hs1" localSheetId="0" hidden="1">25</definedName>
    <definedName name="solver_rhs2" localSheetId="0" hidden="1">"integer"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  <definedName name="Sum_Distances">Data!$B$42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9" i="1" l="1"/>
  <c r="A40" i="1"/>
  <c r="A41" i="1"/>
  <c r="A38" i="1" l="1"/>
  <c r="T29" i="1"/>
  <c r="S29" i="1"/>
  <c r="R29" i="1"/>
  <c r="Q29" i="1"/>
  <c r="P29" i="1"/>
  <c r="O29" i="1"/>
  <c r="N29" i="1"/>
  <c r="M29" i="1"/>
  <c r="T28" i="1"/>
  <c r="S28" i="1"/>
  <c r="R28" i="1"/>
  <c r="Q28" i="1"/>
  <c r="P28" i="1"/>
  <c r="O28" i="1"/>
  <c r="N28" i="1"/>
  <c r="M28" i="1"/>
  <c r="T27" i="1"/>
  <c r="S27" i="1"/>
  <c r="R27" i="1"/>
  <c r="Q27" i="1"/>
  <c r="P27" i="1"/>
  <c r="O27" i="1"/>
  <c r="N27" i="1"/>
  <c r="M27" i="1"/>
  <c r="T26" i="1"/>
  <c r="S26" i="1"/>
  <c r="R26" i="1"/>
  <c r="Q26" i="1"/>
  <c r="P26" i="1"/>
  <c r="O26" i="1"/>
  <c r="N26" i="1"/>
  <c r="M26" i="1"/>
  <c r="T25" i="1"/>
  <c r="S25" i="1"/>
  <c r="R25" i="1"/>
  <c r="Q25" i="1"/>
  <c r="P25" i="1"/>
  <c r="O25" i="1"/>
  <c r="N25" i="1"/>
  <c r="M25" i="1"/>
  <c r="T24" i="1"/>
  <c r="S24" i="1"/>
  <c r="R24" i="1"/>
  <c r="Q24" i="1"/>
  <c r="P24" i="1"/>
  <c r="O24" i="1"/>
  <c r="N24" i="1"/>
  <c r="M24" i="1"/>
  <c r="T23" i="1"/>
  <c r="S23" i="1"/>
  <c r="R23" i="1"/>
  <c r="Q23" i="1"/>
  <c r="P23" i="1"/>
  <c r="O23" i="1"/>
  <c r="N23" i="1"/>
  <c r="M23" i="1"/>
  <c r="T22" i="1"/>
  <c r="S22" i="1"/>
  <c r="R22" i="1"/>
  <c r="Q22" i="1"/>
  <c r="P22" i="1"/>
  <c r="O22" i="1"/>
  <c r="N22" i="1"/>
  <c r="M22" i="1"/>
  <c r="T21" i="1"/>
  <c r="S21" i="1"/>
  <c r="R21" i="1"/>
  <c r="Q21" i="1"/>
  <c r="P21" i="1"/>
  <c r="O21" i="1"/>
  <c r="N21" i="1"/>
  <c r="M21" i="1"/>
  <c r="T20" i="1"/>
  <c r="S20" i="1"/>
  <c r="R20" i="1"/>
  <c r="Q20" i="1"/>
  <c r="P20" i="1"/>
  <c r="O20" i="1"/>
  <c r="N20" i="1"/>
  <c r="M20" i="1"/>
  <c r="T19" i="1"/>
  <c r="J41" i="1" s="1"/>
  <c r="S19" i="1"/>
  <c r="R19" i="1"/>
  <c r="Q19" i="1"/>
  <c r="P19" i="1"/>
  <c r="O19" i="1"/>
  <c r="N19" i="1"/>
  <c r="M19" i="1"/>
  <c r="T18" i="1"/>
  <c r="J40" i="1" s="1"/>
  <c r="S18" i="1"/>
  <c r="R18" i="1"/>
  <c r="Q18" i="1"/>
  <c r="P18" i="1"/>
  <c r="O18" i="1"/>
  <c r="N18" i="1"/>
  <c r="M18" i="1"/>
  <c r="C40" i="1" s="1"/>
  <c r="T17" i="1"/>
  <c r="S17" i="1"/>
  <c r="R17" i="1"/>
  <c r="Q17" i="1"/>
  <c r="P17" i="1"/>
  <c r="O17" i="1"/>
  <c r="N17" i="1"/>
  <c r="M17" i="1"/>
  <c r="T16" i="1"/>
  <c r="S16" i="1"/>
  <c r="R16" i="1"/>
  <c r="Q16" i="1"/>
  <c r="P16" i="1"/>
  <c r="O16" i="1"/>
  <c r="N16" i="1"/>
  <c r="M16" i="1"/>
  <c r="T15" i="1"/>
  <c r="S15" i="1"/>
  <c r="R15" i="1"/>
  <c r="Q15" i="1"/>
  <c r="P15" i="1"/>
  <c r="O15" i="1"/>
  <c r="N15" i="1"/>
  <c r="M15" i="1"/>
  <c r="T14" i="1"/>
  <c r="S14" i="1"/>
  <c r="R14" i="1"/>
  <c r="Q14" i="1"/>
  <c r="P14" i="1"/>
  <c r="O14" i="1"/>
  <c r="N14" i="1"/>
  <c r="M14" i="1"/>
  <c r="T13" i="1"/>
  <c r="S13" i="1"/>
  <c r="R13" i="1"/>
  <c r="Q13" i="1"/>
  <c r="P13" i="1"/>
  <c r="O13" i="1"/>
  <c r="N13" i="1"/>
  <c r="M13" i="1"/>
  <c r="T12" i="1"/>
  <c r="S12" i="1"/>
  <c r="I41" i="1" s="1"/>
  <c r="R12" i="1"/>
  <c r="H41" i="1" s="1"/>
  <c r="Q12" i="1"/>
  <c r="G41" i="1" s="1"/>
  <c r="P12" i="1"/>
  <c r="F41" i="1" s="1"/>
  <c r="O12" i="1"/>
  <c r="E41" i="1" s="1"/>
  <c r="N12" i="1"/>
  <c r="D41" i="1" s="1"/>
  <c r="M12" i="1"/>
  <c r="C41" i="1" s="1"/>
  <c r="T11" i="1"/>
  <c r="J38" i="1" s="1"/>
  <c r="S11" i="1"/>
  <c r="R11" i="1"/>
  <c r="Q11" i="1"/>
  <c r="P11" i="1"/>
  <c r="O11" i="1"/>
  <c r="N11" i="1"/>
  <c r="M11" i="1"/>
  <c r="T10" i="1"/>
  <c r="S10" i="1"/>
  <c r="I40" i="1" s="1"/>
  <c r="R10" i="1"/>
  <c r="H40" i="1" s="1"/>
  <c r="Q10" i="1"/>
  <c r="G40" i="1" s="1"/>
  <c r="P10" i="1"/>
  <c r="F40" i="1" s="1"/>
  <c r="O10" i="1"/>
  <c r="E40" i="1" s="1"/>
  <c r="N10" i="1"/>
  <c r="D40" i="1" s="1"/>
  <c r="M10" i="1"/>
  <c r="C39" i="1" s="1"/>
  <c r="T9" i="1"/>
  <c r="S9" i="1"/>
  <c r="R9" i="1"/>
  <c r="Q9" i="1"/>
  <c r="P9" i="1"/>
  <c r="O9" i="1"/>
  <c r="N9" i="1"/>
  <c r="M9" i="1"/>
  <c r="T8" i="1"/>
  <c r="S8" i="1"/>
  <c r="R8" i="1"/>
  <c r="Q8" i="1"/>
  <c r="P8" i="1"/>
  <c r="O8" i="1"/>
  <c r="N8" i="1"/>
  <c r="M8" i="1"/>
  <c r="T7" i="1"/>
  <c r="S7" i="1"/>
  <c r="R7" i="1"/>
  <c r="Q7" i="1"/>
  <c r="P7" i="1"/>
  <c r="O7" i="1"/>
  <c r="N7" i="1"/>
  <c r="M7" i="1"/>
  <c r="T6" i="1"/>
  <c r="S6" i="1"/>
  <c r="I38" i="1" s="1"/>
  <c r="R6" i="1"/>
  <c r="H38" i="1" s="1"/>
  <c r="Q6" i="1"/>
  <c r="G38" i="1" s="1"/>
  <c r="P6" i="1"/>
  <c r="F38" i="1" s="1"/>
  <c r="O6" i="1"/>
  <c r="E38" i="1" s="1"/>
  <c r="N6" i="1"/>
  <c r="D38" i="1" s="1"/>
  <c r="M6" i="1"/>
  <c r="C38" i="1" s="1"/>
  <c r="T5" i="1"/>
  <c r="S5" i="1"/>
  <c r="R5" i="1"/>
  <c r="Q5" i="1"/>
  <c r="P5" i="1"/>
  <c r="O5" i="1"/>
  <c r="N5" i="1"/>
  <c r="M5" i="1"/>
  <c r="F39" i="1" l="1"/>
  <c r="J39" i="1"/>
  <c r="E39" i="1"/>
  <c r="G39" i="1"/>
  <c r="H39" i="1"/>
  <c r="D39" i="1"/>
  <c r="I39" i="1"/>
  <c r="A63" i="1"/>
  <c r="C63" i="1"/>
  <c r="D63" i="1"/>
  <c r="A64" i="1"/>
  <c r="C64" i="1"/>
  <c r="D64" i="1"/>
  <c r="A65" i="1"/>
  <c r="C65" i="1"/>
  <c r="D65" i="1"/>
  <c r="A66" i="1"/>
  <c r="C66" i="1"/>
  <c r="D66" i="1"/>
  <c r="A67" i="1"/>
  <c r="C67" i="1"/>
  <c r="D67" i="1"/>
  <c r="A68" i="1"/>
  <c r="C68" i="1"/>
  <c r="D68" i="1"/>
  <c r="A69" i="1"/>
  <c r="C69" i="1"/>
  <c r="D69" i="1"/>
  <c r="A70" i="1"/>
  <c r="C70" i="1"/>
  <c r="D70" i="1"/>
  <c r="A71" i="1"/>
  <c r="C71" i="1"/>
  <c r="D71" i="1"/>
  <c r="D55" i="1"/>
  <c r="D62" i="1"/>
  <c r="D54" i="1"/>
  <c r="D61" i="1"/>
  <c r="D53" i="1"/>
  <c r="D60" i="1"/>
  <c r="D52" i="1"/>
  <c r="D59" i="1"/>
  <c r="D51" i="1"/>
  <c r="D58" i="1"/>
  <c r="D50" i="1"/>
  <c r="D57" i="1"/>
  <c r="D49" i="1"/>
  <c r="D56" i="1"/>
  <c r="D48" i="1"/>
  <c r="D47" i="1"/>
  <c r="C54" i="1"/>
  <c r="A54" i="1"/>
  <c r="B55" i="1" l="1"/>
  <c r="B47" i="1"/>
  <c r="B68" i="1"/>
  <c r="E68" i="1" s="1"/>
  <c r="F68" i="1" s="1"/>
  <c r="G68" i="1" s="1" a="1"/>
  <c r="G68" i="1" s="1"/>
  <c r="B71" i="1"/>
  <c r="B69" i="1"/>
  <c r="B67" i="1"/>
  <c r="E67" i="1" s="1"/>
  <c r="F67" i="1" s="1"/>
  <c r="G67" i="1" s="1" a="1"/>
  <c r="G67" i="1" s="1"/>
  <c r="B65" i="1"/>
  <c r="E65" i="1" s="1"/>
  <c r="F65" i="1" s="1"/>
  <c r="G65" i="1" s="1" a="1"/>
  <c r="G65" i="1" s="1"/>
  <c r="B63" i="1"/>
  <c r="E63" i="1" s="1"/>
  <c r="F63" i="1" s="1"/>
  <c r="G63" i="1" s="1" a="1"/>
  <c r="G63" i="1" s="1"/>
  <c r="B70" i="1"/>
  <c r="E70" i="1" s="1"/>
  <c r="F70" i="1" s="1"/>
  <c r="G70" i="1" s="1" a="1"/>
  <c r="G70" i="1" s="1"/>
  <c r="B64" i="1"/>
  <c r="E64" i="1" s="1"/>
  <c r="F64" i="1" s="1"/>
  <c r="G64" i="1" s="1" a="1"/>
  <c r="G64" i="1" s="1"/>
  <c r="B49" i="1"/>
  <c r="B48" i="1"/>
  <c r="B66" i="1"/>
  <c r="E66" i="1"/>
  <c r="F66" i="1" s="1"/>
  <c r="G66" i="1" s="1" a="1"/>
  <c r="G66" i="1" s="1"/>
  <c r="E71" i="1"/>
  <c r="F71" i="1" s="1"/>
  <c r="G71" i="1" s="1" a="1"/>
  <c r="G71" i="1" s="1"/>
  <c r="E69" i="1"/>
  <c r="F69" i="1" s="1"/>
  <c r="G69" i="1" s="1" a="1"/>
  <c r="G69" i="1" s="1"/>
  <c r="C60" i="1"/>
  <c r="B57" i="1"/>
  <c r="C47" i="1"/>
  <c r="B61" i="1"/>
  <c r="C56" i="1"/>
  <c r="A48" i="1"/>
  <c r="B52" i="1"/>
  <c r="A52" i="1"/>
  <c r="B56" i="1"/>
  <c r="C59" i="1"/>
  <c r="B60" i="1"/>
  <c r="A62" i="1"/>
  <c r="B51" i="1"/>
  <c r="A51" i="1"/>
  <c r="C58" i="1"/>
  <c r="B59" i="1"/>
  <c r="B54" i="1"/>
  <c r="E54" i="1" s="1"/>
  <c r="F54" i="1" s="1"/>
  <c r="G54" i="1" s="1" a="1"/>
  <c r="G54" i="1" s="1"/>
  <c r="B50" i="1"/>
  <c r="A50" i="1"/>
  <c r="B62" i="1"/>
  <c r="C57" i="1"/>
  <c r="B58" i="1"/>
  <c r="C61" i="1"/>
  <c r="A53" i="1"/>
  <c r="A49" i="1"/>
  <c r="B53" i="1"/>
  <c r="C62" i="1"/>
  <c r="A55" i="1"/>
  <c r="A59" i="1"/>
  <c r="A47" i="1"/>
  <c r="A57" i="1"/>
  <c r="A60" i="1"/>
  <c r="C55" i="1"/>
  <c r="A56" i="1"/>
  <c r="A58" i="1"/>
  <c r="A61" i="1"/>
  <c r="C48" i="1"/>
  <c r="C49" i="1"/>
  <c r="C50" i="1"/>
  <c r="C51" i="1"/>
  <c r="C52" i="1"/>
  <c r="C53" i="1"/>
  <c r="E53" i="1" l="1"/>
  <c r="F53" i="1" s="1"/>
  <c r="G53" i="1" s="1" a="1"/>
  <c r="G53" i="1" s="1"/>
  <c r="E56" i="1"/>
  <c r="F56" i="1" s="1"/>
  <c r="G56" i="1" s="1" a="1"/>
  <c r="G56" i="1" s="1"/>
  <c r="E49" i="1"/>
  <c r="F49" i="1" s="1"/>
  <c r="G49" i="1" s="1" a="1"/>
  <c r="G49" i="1" s="1"/>
  <c r="E62" i="1"/>
  <c r="F62" i="1" s="1"/>
  <c r="G62" i="1" s="1" a="1"/>
  <c r="G62" i="1" s="1"/>
  <c r="E61" i="1"/>
  <c r="F61" i="1" s="1"/>
  <c r="G61" i="1" s="1" a="1"/>
  <c r="G61" i="1" s="1"/>
  <c r="E55" i="1"/>
  <c r="F55" i="1" s="1"/>
  <c r="G55" i="1" s="1" a="1"/>
  <c r="G55" i="1" s="1"/>
  <c r="E48" i="1"/>
  <c r="F48" i="1" s="1"/>
  <c r="G48" i="1" s="1" a="1"/>
  <c r="G48" i="1" s="1"/>
  <c r="E58" i="1"/>
  <c r="F58" i="1" s="1"/>
  <c r="G58" i="1" s="1" a="1"/>
  <c r="G58" i="1" s="1"/>
  <c r="E52" i="1"/>
  <c r="F52" i="1" s="1"/>
  <c r="G52" i="1" s="1" a="1"/>
  <c r="G52" i="1" s="1"/>
  <c r="E57" i="1"/>
  <c r="F57" i="1" s="1"/>
  <c r="G57" i="1" s="1" a="1"/>
  <c r="G57" i="1" s="1"/>
  <c r="E51" i="1"/>
  <c r="F51" i="1" s="1"/>
  <c r="G51" i="1" s="1" a="1"/>
  <c r="G51" i="1" s="1"/>
  <c r="E59" i="1"/>
  <c r="F59" i="1" s="1"/>
  <c r="G59" i="1" s="1" a="1"/>
  <c r="G59" i="1" s="1"/>
  <c r="E47" i="1"/>
  <c r="F47" i="1" s="1"/>
  <c r="G47" i="1" s="1" a="1"/>
  <c r="G47" i="1" s="1"/>
  <c r="E50" i="1"/>
  <c r="E60" i="1"/>
  <c r="F60" i="1" s="1"/>
  <c r="G60" i="1" s="1" a="1"/>
  <c r="G60" i="1" s="1"/>
  <c r="B42" i="1" l="1"/>
  <c r="F50" i="1"/>
  <c r="G50" i="1" s="1" a="1"/>
  <c r="G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<sst xmlns="http://schemas.openxmlformats.org/spreadsheetml/2006/main" count="97" uniqueCount="54">
  <si>
    <t>Thunderbird</t>
  </si>
  <si>
    <t>Vanderbilt</t>
  </si>
  <si>
    <t>SMU</t>
  </si>
  <si>
    <t>Yale</t>
  </si>
  <si>
    <t>Rochester</t>
  </si>
  <si>
    <t>Texas</t>
  </si>
  <si>
    <t>UNC</t>
  </si>
  <si>
    <t>Cornell</t>
  </si>
  <si>
    <t>Carnegie-Mellon</t>
  </si>
  <si>
    <t>Washington U</t>
  </si>
  <si>
    <t>Indiana</t>
  </si>
  <si>
    <t>NYU</t>
  </si>
  <si>
    <t>Berkeley</t>
  </si>
  <si>
    <t>UCLA</t>
  </si>
  <si>
    <t>Duke</t>
  </si>
  <si>
    <t>Dartmouth</t>
  </si>
  <si>
    <t>MIT</t>
  </si>
  <si>
    <t>Chicago</t>
  </si>
  <si>
    <t>Stanford</t>
  </si>
  <si>
    <t>Columbia</t>
  </si>
  <si>
    <t>Virginia</t>
  </si>
  <si>
    <t>Harvard</t>
  </si>
  <si>
    <t>Northwestern</t>
  </si>
  <si>
    <t>Michigan</t>
  </si>
  <si>
    <t>Wharton</t>
  </si>
  <si>
    <t>Mean Starting Salary</t>
  </si>
  <si>
    <t>Total Cost</t>
  </si>
  <si>
    <t>Mean GPA</t>
  </si>
  <si>
    <t>Mean GMAT</t>
  </si>
  <si>
    <t>School</t>
  </si>
  <si>
    <t>Original data</t>
  </si>
  <si>
    <t>Standardized data</t>
  </si>
  <si>
    <t>School index</t>
  </si>
  <si>
    <t>Top MBA programs</t>
  </si>
  <si>
    <t>% accepted</t>
  </si>
  <si>
    <t>% accepted who enroll</t>
  </si>
  <si>
    <t>% minority</t>
  </si>
  <si>
    <t>% non-US</t>
  </si>
  <si>
    <t>Clustering centers and standardized values</t>
  </si>
  <si>
    <t>Column offset:</t>
  </si>
  <si>
    <t>Cluster center</t>
  </si>
  <si>
    <t>Sum Distances</t>
  </si>
  <si>
    <t>Distances to center</t>
  </si>
  <si>
    <t xml:space="preserve">Assigned to </t>
  </si>
  <si>
    <t>To 1</t>
  </si>
  <si>
    <t>To 2</t>
  </si>
  <si>
    <t>To 3</t>
  </si>
  <si>
    <t>To 4</t>
  </si>
  <si>
    <t xml:space="preserve">Minimum </t>
  </si>
  <si>
    <t>Index</t>
  </si>
  <si>
    <t>Center</t>
  </si>
  <si>
    <t xml:space="preserve">Clusters </t>
  </si>
  <si>
    <t>Centers</t>
  </si>
  <si>
    <t>Calculations for Cluster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</si>
</sst>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0"/>
      <name val="Arial"/>
    </font>
    <font>
      <b/>
      <sz val="11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5" fontId="2" fillId="0" borderId="0" xfId="0" applyNumberFormat="1" applyFont="1"/>
    <xf numFmtId="0" fontId="4" fillId="0" borderId="0" xfId="0" applyFont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3" borderId="1" xfId="0" applyFill="1" applyBorder="1"/>
    <xf numFmtId="165" fontId="3" fillId="5" borderId="1" xfId="0" applyNumberFormat="1" applyFont="1" applyFill="1" applyBorder="1"/>
    <xf numFmtId="0" fontId="1" fillId="0" borderId="1" xfId="0" applyFont="1" applyBorder="1"/>
    <xf numFmtId="165" fontId="2" fillId="0" borderId="1" xfId="0" applyNumberFormat="1" applyFont="1" applyBorder="1"/>
    <xf numFmtId="0" fontId="2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7" xfId="0" applyFont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0" borderId="9" xfId="0" applyFont="1" applyBorder="1" applyAlignment="1">
      <alignment horizontal="center"/>
    </xf>
    <xf numFmtId="0" fontId="2" fillId="2" borderId="0" xfId="0" applyFont="1" applyFill="1"/>
    <xf numFmtId="0" fontId="2" fillId="2" borderId="10" xfId="0" applyFont="1" applyFill="1" applyBorder="1"/>
    <xf numFmtId="0" fontId="2" fillId="2" borderId="0" xfId="0" applyFont="1" applyFill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2" borderId="12" xfId="0" applyFont="1" applyFill="1" applyBorder="1"/>
    <xf numFmtId="0" fontId="2" fillId="2" borderId="13" xfId="0" applyFont="1" applyFill="1" applyBorder="1"/>
    <xf numFmtId="164" fontId="2" fillId="0" borderId="0" xfId="0" applyNumberFormat="1" applyFont="1"/>
    <xf numFmtId="164" fontId="2" fillId="0" borderId="10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right"/>
    </xf>
    <xf numFmtId="0" fontId="1" fillId="6" borderId="14" xfId="0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6" borderId="22" xfId="0" applyFont="1" applyFill="1" applyBorder="1"/>
    <xf numFmtId="0" fontId="2" fillId="6" borderId="23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85"/>
  <sheetViews>
    <sheetView tabSelected="1" topLeftCell="A24" workbookViewId="0">
      <selection activeCell="I57" sqref="I57"/>
    </sheetView>
  </sheetViews>
  <sheetFormatPr baseColWidth="10" defaultColWidth="9.1640625" defaultRowHeight="15" x14ac:dyDescent="0.2"/>
  <cols>
    <col min="1" max="1" width="14.6640625" style="2" bestFit="1" customWidth="1"/>
    <col min="2" max="2" width="12" style="2" bestFit="1" customWidth="1"/>
    <col min="3" max="3" width="21.1640625" style="2" bestFit="1" customWidth="1"/>
    <col min="4" max="4" width="11.6640625" style="2" bestFit="1" customWidth="1"/>
    <col min="5" max="5" width="10.33203125" style="2" bestFit="1" customWidth="1"/>
    <col min="6" max="6" width="9.83203125" style="2" bestFit="1" customWidth="1"/>
    <col min="7" max="7" width="12.83203125" style="2" bestFit="1" customWidth="1"/>
    <col min="8" max="8" width="12.33203125" style="2" bestFit="1" customWidth="1"/>
    <col min="9" max="9" width="18.6640625" style="2" bestFit="1" customWidth="1"/>
    <col min="10" max="10" width="17" style="2" bestFit="1" customWidth="1"/>
    <col min="11" max="11" width="15.6640625" style="2" customWidth="1"/>
    <col min="12" max="12" width="12" style="2" bestFit="1" customWidth="1"/>
    <col min="13" max="13" width="21.1640625" style="2" bestFit="1" customWidth="1"/>
    <col min="14" max="14" width="11.6640625" style="2" bestFit="1" customWidth="1"/>
    <col min="15" max="15" width="10.33203125" style="2" bestFit="1" customWidth="1"/>
    <col min="16" max="16" width="9.83203125" style="2" bestFit="1" customWidth="1"/>
    <col min="17" max="17" width="10.6640625" style="2" bestFit="1" customWidth="1"/>
    <col min="18" max="18" width="11.6640625" style="2" bestFit="1" customWidth="1"/>
    <col min="19" max="19" width="18.6640625" style="2" bestFit="1" customWidth="1"/>
    <col min="20" max="16384" width="9.1640625" style="2"/>
  </cols>
  <sheetData>
    <row r="1" spans="1:20" x14ac:dyDescent="0.2">
      <c r="A1" s="1" t="s">
        <v>33</v>
      </c>
    </row>
    <row r="3" spans="1:20" x14ac:dyDescent="0.2">
      <c r="A3" s="1" t="s">
        <v>30</v>
      </c>
      <c r="L3" s="1" t="s">
        <v>31</v>
      </c>
    </row>
    <row r="4" spans="1:20" s="1" customFormat="1" ht="16" thickBot="1" x14ac:dyDescent="0.25">
      <c r="A4" s="15" t="s">
        <v>32</v>
      </c>
      <c r="B4" s="16" t="s">
        <v>29</v>
      </c>
      <c r="C4" s="17" t="s">
        <v>34</v>
      </c>
      <c r="D4" s="17" t="s">
        <v>35</v>
      </c>
      <c r="E4" s="17" t="s">
        <v>28</v>
      </c>
      <c r="F4" s="17" t="s">
        <v>27</v>
      </c>
      <c r="G4" s="17" t="s">
        <v>26</v>
      </c>
      <c r="H4" s="17" t="s">
        <v>36</v>
      </c>
      <c r="I4" s="17" t="s">
        <v>37</v>
      </c>
      <c r="J4" s="17" t="s">
        <v>25</v>
      </c>
      <c r="L4" s="34" t="s">
        <v>32</v>
      </c>
      <c r="M4" s="35" t="s">
        <v>34</v>
      </c>
      <c r="N4" s="35" t="s">
        <v>35</v>
      </c>
      <c r="O4" s="35" t="s">
        <v>28</v>
      </c>
      <c r="P4" s="35" t="s">
        <v>27</v>
      </c>
      <c r="Q4" s="35" t="s">
        <v>26</v>
      </c>
      <c r="R4" s="35" t="s">
        <v>36</v>
      </c>
      <c r="S4" s="35" t="s">
        <v>37</v>
      </c>
      <c r="T4" s="35" t="s">
        <v>25</v>
      </c>
    </row>
    <row r="5" spans="1:20" x14ac:dyDescent="0.2">
      <c r="A5" s="18">
        <v>1</v>
      </c>
      <c r="B5" s="19" t="s">
        <v>9</v>
      </c>
      <c r="C5" s="20">
        <v>15</v>
      </c>
      <c r="D5" s="20">
        <v>71</v>
      </c>
      <c r="E5" s="20">
        <v>662</v>
      </c>
      <c r="F5" s="20">
        <v>3.42</v>
      </c>
      <c r="G5" s="20">
        <v>32400</v>
      </c>
      <c r="H5" s="20">
        <v>16</v>
      </c>
      <c r="I5" s="20">
        <v>30</v>
      </c>
      <c r="J5" s="21">
        <v>102</v>
      </c>
      <c r="L5" s="22">
        <v>1</v>
      </c>
      <c r="M5" s="30">
        <f>(C5-AVERAGE(C$5:C$29))/STDEV(C$5:C$29)</f>
        <v>-0.6607788394823817</v>
      </c>
      <c r="N5" s="30">
        <f t="shared" ref="N5:N29" si="0">(D5-AVERAGE(D$5:D$29))/STDEV(D$5:D$29)</f>
        <v>1.0604700789725088</v>
      </c>
      <c r="O5" s="30">
        <f t="shared" ref="O5:O29" si="1">(E5-AVERAGE(E$5:E$29))/STDEV(E$5:E$29)</f>
        <v>0.6262442103400937</v>
      </c>
      <c r="P5" s="30">
        <f t="shared" ref="P5:P29" si="2">(F5-AVERAGE(F$5:F$29))/STDEV(F$5:F$29)</f>
        <v>0.71811116251080354</v>
      </c>
      <c r="Q5" s="30">
        <f t="shared" ref="Q5:Q29" si="3">(G5-AVERAGE(G$5:G$29))/STDEV(G$5:G$29)</f>
        <v>0.6975469813582208</v>
      </c>
      <c r="R5" s="30">
        <f t="shared" ref="R5:R29" si="4">(H5-AVERAGE(H$5:H$29))/STDEV(H$5:H$29)</f>
        <v>0.84148882837258276</v>
      </c>
      <c r="S5" s="30">
        <f t="shared" ref="S5:S29" si="5">(I5-AVERAGE(I$5:I$29))/STDEV(I$5:I$29)</f>
        <v>0.39976951885150636</v>
      </c>
      <c r="T5" s="31">
        <f t="shared" ref="T5:T29" si="6">(J5-AVERAGE(J$5:J$29))/STDEV(J$5:J$29)</f>
        <v>1.0686097406472179</v>
      </c>
    </row>
    <row r="6" spans="1:20" x14ac:dyDescent="0.2">
      <c r="A6" s="22">
        <v>2</v>
      </c>
      <c r="B6" s="2" t="s">
        <v>23</v>
      </c>
      <c r="C6" s="23">
        <v>28</v>
      </c>
      <c r="D6" s="23">
        <v>44</v>
      </c>
      <c r="E6" s="23">
        <v>645</v>
      </c>
      <c r="F6" s="23">
        <v>3.3</v>
      </c>
      <c r="G6" s="23">
        <v>29800</v>
      </c>
      <c r="H6" s="23">
        <v>15</v>
      </c>
      <c r="I6" s="23">
        <v>26</v>
      </c>
      <c r="J6" s="24">
        <v>86</v>
      </c>
      <c r="L6" s="22">
        <v>2</v>
      </c>
      <c r="M6" s="30">
        <f t="shared" ref="M6:M29" si="7">(C6-AVERAGE(C$5:C$29))/STDEV(C$5:C$29)</f>
        <v>0.12875470034031711</v>
      </c>
      <c r="N6" s="30">
        <f t="shared" si="0"/>
        <v>-0.26266726540169344</v>
      </c>
      <c r="O6" s="30">
        <f t="shared" si="1"/>
        <v>8.7180168492823722E-3</v>
      </c>
      <c r="P6" s="30">
        <f t="shared" si="2"/>
        <v>-0.16844582824327206</v>
      </c>
      <c r="Q6" s="30">
        <f t="shared" si="3"/>
        <v>0.14595873575865445</v>
      </c>
      <c r="R6" s="30">
        <f t="shared" si="4"/>
        <v>0.65196431747785688</v>
      </c>
      <c r="S6" s="30">
        <f t="shared" si="5"/>
        <v>-7.0547562150266016E-2</v>
      </c>
      <c r="T6" s="31">
        <f t="shared" si="6"/>
        <v>0.12502498069382487</v>
      </c>
    </row>
    <row r="7" spans="1:20" x14ac:dyDescent="0.2">
      <c r="A7" s="22">
        <v>3</v>
      </c>
      <c r="B7" s="2" t="s">
        <v>22</v>
      </c>
      <c r="C7" s="23">
        <v>14</v>
      </c>
      <c r="D7" s="23">
        <v>69</v>
      </c>
      <c r="E7" s="23">
        <v>660</v>
      </c>
      <c r="F7" s="23">
        <v>3.3</v>
      </c>
      <c r="G7" s="23">
        <v>32600</v>
      </c>
      <c r="H7" s="23">
        <v>9</v>
      </c>
      <c r="I7" s="23">
        <v>24</v>
      </c>
      <c r="J7" s="24">
        <v>99</v>
      </c>
      <c r="L7" s="22">
        <v>3</v>
      </c>
      <c r="M7" s="30">
        <f t="shared" si="7"/>
        <v>-0.72151218869951239</v>
      </c>
      <c r="N7" s="30">
        <f t="shared" si="0"/>
        <v>0.96245990531516046</v>
      </c>
      <c r="O7" s="30">
        <f t="shared" si="1"/>
        <v>0.55359406992940996</v>
      </c>
      <c r="P7" s="30">
        <f t="shared" si="2"/>
        <v>-0.16844582824327206</v>
      </c>
      <c r="Q7" s="30">
        <f t="shared" si="3"/>
        <v>0.73997684640434125</v>
      </c>
      <c r="R7" s="30">
        <f t="shared" si="4"/>
        <v>-0.48518274789049831</v>
      </c>
      <c r="S7" s="30">
        <f t="shared" si="5"/>
        <v>-0.30570610265115217</v>
      </c>
      <c r="T7" s="31">
        <f t="shared" si="6"/>
        <v>0.89168759815595677</v>
      </c>
    </row>
    <row r="8" spans="1:20" x14ac:dyDescent="0.2">
      <c r="A8" s="22">
        <v>4</v>
      </c>
      <c r="B8" s="2" t="s">
        <v>21</v>
      </c>
      <c r="C8" s="23">
        <v>13</v>
      </c>
      <c r="D8" s="23">
        <v>88</v>
      </c>
      <c r="E8" s="23">
        <v>680</v>
      </c>
      <c r="F8" s="23">
        <v>3.5</v>
      </c>
      <c r="G8" s="23">
        <v>30100</v>
      </c>
      <c r="H8" s="23">
        <v>19</v>
      </c>
      <c r="I8" s="23">
        <v>27</v>
      </c>
      <c r="J8" s="24">
        <v>114</v>
      </c>
      <c r="L8" s="22">
        <v>4</v>
      </c>
      <c r="M8" s="30">
        <f t="shared" si="7"/>
        <v>-0.78224553791664309</v>
      </c>
      <c r="N8" s="30">
        <f t="shared" si="0"/>
        <v>1.8935565550599693</v>
      </c>
      <c r="O8" s="30">
        <f t="shared" si="1"/>
        <v>1.2800954740362469</v>
      </c>
      <c r="P8" s="30">
        <f t="shared" si="2"/>
        <v>1.3091491563468538</v>
      </c>
      <c r="Q8" s="30">
        <f t="shared" si="3"/>
        <v>0.20960353332783518</v>
      </c>
      <c r="R8" s="30">
        <f t="shared" si="4"/>
        <v>1.4100623610567604</v>
      </c>
      <c r="S8" s="30">
        <f t="shared" si="5"/>
        <v>4.7031708100177066E-2</v>
      </c>
      <c r="T8" s="31">
        <f t="shared" si="6"/>
        <v>1.776298310612263</v>
      </c>
    </row>
    <row r="9" spans="1:20" x14ac:dyDescent="0.2">
      <c r="A9" s="22">
        <v>5</v>
      </c>
      <c r="B9" s="2" t="s">
        <v>20</v>
      </c>
      <c r="C9" s="23">
        <v>19</v>
      </c>
      <c r="D9" s="23">
        <v>49</v>
      </c>
      <c r="E9" s="23">
        <v>660</v>
      </c>
      <c r="F9" s="23">
        <v>3.1</v>
      </c>
      <c r="G9" s="23">
        <v>31200</v>
      </c>
      <c r="H9" s="23">
        <v>20</v>
      </c>
      <c r="I9" s="23">
        <v>12</v>
      </c>
      <c r="J9" s="24">
        <v>93</v>
      </c>
      <c r="L9" s="22">
        <v>5</v>
      </c>
      <c r="M9" s="30">
        <f t="shared" si="7"/>
        <v>-0.41784544261385903</v>
      </c>
      <c r="N9" s="30">
        <f t="shared" si="0"/>
        <v>-1.7641831258322669E-2</v>
      </c>
      <c r="O9" s="30">
        <f t="shared" si="1"/>
        <v>0.55359406992940996</v>
      </c>
      <c r="P9" s="30">
        <f t="shared" si="2"/>
        <v>-1.6460408128333948</v>
      </c>
      <c r="Q9" s="30">
        <f t="shared" si="3"/>
        <v>0.44296779108149786</v>
      </c>
      <c r="R9" s="30">
        <f t="shared" si="4"/>
        <v>1.5995868719514863</v>
      </c>
      <c r="S9" s="30">
        <f t="shared" si="5"/>
        <v>-1.7166573456564693</v>
      </c>
      <c r="T9" s="31">
        <f t="shared" si="6"/>
        <v>0.53784331317343437</v>
      </c>
    </row>
    <row r="10" spans="1:20" x14ac:dyDescent="0.2">
      <c r="A10" s="22">
        <v>6</v>
      </c>
      <c r="B10" s="2" t="s">
        <v>19</v>
      </c>
      <c r="C10" s="23">
        <v>14</v>
      </c>
      <c r="D10" s="23">
        <v>70</v>
      </c>
      <c r="E10" s="23">
        <v>660</v>
      </c>
      <c r="F10" s="23">
        <v>3.3</v>
      </c>
      <c r="G10" s="23">
        <v>32200</v>
      </c>
      <c r="H10" s="23">
        <v>12</v>
      </c>
      <c r="I10" s="23">
        <v>24</v>
      </c>
      <c r="J10" s="24">
        <v>93</v>
      </c>
      <c r="L10" s="22">
        <v>6</v>
      </c>
      <c r="M10" s="30">
        <f t="shared" si="7"/>
        <v>-0.72151218869951239</v>
      </c>
      <c r="N10" s="30">
        <f t="shared" si="0"/>
        <v>1.0114649921438346</v>
      </c>
      <c r="O10" s="30">
        <f t="shared" si="1"/>
        <v>0.55359406992940996</v>
      </c>
      <c r="P10" s="30">
        <f t="shared" si="2"/>
        <v>-0.16844582824327206</v>
      </c>
      <c r="Q10" s="30">
        <f t="shared" si="3"/>
        <v>0.65511711631210023</v>
      </c>
      <c r="R10" s="30">
        <f t="shared" si="4"/>
        <v>8.3390784793679285E-2</v>
      </c>
      <c r="S10" s="30">
        <f t="shared" si="5"/>
        <v>-0.30570610265115217</v>
      </c>
      <c r="T10" s="31">
        <f t="shared" si="6"/>
        <v>0.53784331317343437</v>
      </c>
    </row>
    <row r="11" spans="1:20" x14ac:dyDescent="0.2">
      <c r="A11" s="22">
        <v>7</v>
      </c>
      <c r="B11" s="2" t="s">
        <v>18</v>
      </c>
      <c r="C11" s="23">
        <v>7</v>
      </c>
      <c r="D11" s="23">
        <v>81</v>
      </c>
      <c r="E11" s="23">
        <v>690</v>
      </c>
      <c r="F11" s="23">
        <v>3.6</v>
      </c>
      <c r="G11" s="23">
        <v>34500</v>
      </c>
      <c r="H11" s="23">
        <v>25</v>
      </c>
      <c r="I11" s="23">
        <v>25</v>
      </c>
      <c r="J11" s="24">
        <v>111</v>
      </c>
      <c r="L11" s="22">
        <v>7</v>
      </c>
      <c r="M11" s="30">
        <f t="shared" si="7"/>
        <v>-1.1466456332194273</v>
      </c>
      <c r="N11" s="30">
        <f t="shared" si="0"/>
        <v>1.5505209472592503</v>
      </c>
      <c r="O11" s="30">
        <f t="shared" si="1"/>
        <v>1.6433461760896653</v>
      </c>
      <c r="P11" s="30">
        <f t="shared" si="2"/>
        <v>2.0479466486419167</v>
      </c>
      <c r="Q11" s="30">
        <f t="shared" si="3"/>
        <v>1.1430605643424858</v>
      </c>
      <c r="R11" s="30">
        <f t="shared" si="4"/>
        <v>2.5472094264251157</v>
      </c>
      <c r="S11" s="30">
        <f t="shared" si="5"/>
        <v>-0.1881268324007091</v>
      </c>
      <c r="T11" s="31">
        <f t="shared" si="6"/>
        <v>1.5993761681210017</v>
      </c>
    </row>
    <row r="12" spans="1:20" x14ac:dyDescent="0.2">
      <c r="A12" s="22">
        <v>8</v>
      </c>
      <c r="B12" s="2" t="s">
        <v>17</v>
      </c>
      <c r="C12" s="23">
        <v>23</v>
      </c>
      <c r="D12" s="23">
        <v>57</v>
      </c>
      <c r="E12" s="23">
        <v>685</v>
      </c>
      <c r="F12" s="23">
        <v>3.4</v>
      </c>
      <c r="G12" s="23">
        <v>34200</v>
      </c>
      <c r="H12" s="23">
        <v>5</v>
      </c>
      <c r="I12" s="23">
        <v>23</v>
      </c>
      <c r="J12" s="24">
        <v>90</v>
      </c>
      <c r="L12" s="22">
        <v>8</v>
      </c>
      <c r="M12" s="30">
        <f t="shared" si="7"/>
        <v>-0.17491204574533631</v>
      </c>
      <c r="N12" s="30">
        <f t="shared" si="0"/>
        <v>0.37439886337107059</v>
      </c>
      <c r="O12" s="30">
        <f t="shared" si="1"/>
        <v>1.4617208250629561</v>
      </c>
      <c r="P12" s="30">
        <f t="shared" si="2"/>
        <v>0.57035166405179094</v>
      </c>
      <c r="Q12" s="30">
        <f t="shared" si="3"/>
        <v>1.0794157667733051</v>
      </c>
      <c r="R12" s="30">
        <f t="shared" si="4"/>
        <v>-1.2432807914694017</v>
      </c>
      <c r="S12" s="30">
        <f t="shared" si="5"/>
        <v>-0.42328537290159529</v>
      </c>
      <c r="T12" s="31">
        <f t="shared" si="6"/>
        <v>0.36092117068217316</v>
      </c>
    </row>
    <row r="13" spans="1:20" x14ac:dyDescent="0.2">
      <c r="A13" s="22">
        <v>9</v>
      </c>
      <c r="B13" s="2" t="s">
        <v>16</v>
      </c>
      <c r="C13" s="23">
        <v>14</v>
      </c>
      <c r="D13" s="23">
        <v>12</v>
      </c>
      <c r="E13" s="23">
        <v>650</v>
      </c>
      <c r="F13" s="23">
        <v>3.5</v>
      </c>
      <c r="G13" s="23">
        <v>36700</v>
      </c>
      <c r="H13" s="23">
        <v>15</v>
      </c>
      <c r="I13" s="23">
        <v>37</v>
      </c>
      <c r="J13" s="24">
        <v>101</v>
      </c>
      <c r="L13" s="22">
        <v>9</v>
      </c>
      <c r="M13" s="30">
        <f t="shared" si="7"/>
        <v>-0.72151218869951239</v>
      </c>
      <c r="N13" s="30">
        <f t="shared" si="0"/>
        <v>-1.8308300439192664</v>
      </c>
      <c r="O13" s="30">
        <f t="shared" si="1"/>
        <v>0.1903433678759916</v>
      </c>
      <c r="P13" s="30">
        <f t="shared" si="2"/>
        <v>1.3091491563468538</v>
      </c>
      <c r="Q13" s="30">
        <f t="shared" si="3"/>
        <v>1.6097890798498111</v>
      </c>
      <c r="R13" s="30">
        <f t="shared" si="4"/>
        <v>0.65196431747785688</v>
      </c>
      <c r="S13" s="30">
        <f t="shared" si="5"/>
        <v>1.222824410604608</v>
      </c>
      <c r="T13" s="31">
        <f t="shared" si="6"/>
        <v>1.0096356931501309</v>
      </c>
    </row>
    <row r="14" spans="1:20" x14ac:dyDescent="0.2">
      <c r="A14" s="22">
        <v>10</v>
      </c>
      <c r="B14" s="2" t="s">
        <v>15</v>
      </c>
      <c r="C14" s="23">
        <v>14</v>
      </c>
      <c r="D14" s="23">
        <v>49</v>
      </c>
      <c r="E14" s="23">
        <v>669</v>
      </c>
      <c r="F14" s="23">
        <v>3.39</v>
      </c>
      <c r="G14" s="23">
        <v>32700</v>
      </c>
      <c r="H14" s="23">
        <v>9</v>
      </c>
      <c r="I14" s="23">
        <v>16</v>
      </c>
      <c r="J14" s="24">
        <v>104</v>
      </c>
      <c r="L14" s="22">
        <v>10</v>
      </c>
      <c r="M14" s="30">
        <f t="shared" si="7"/>
        <v>-0.72151218869951239</v>
      </c>
      <c r="N14" s="30">
        <f t="shared" si="0"/>
        <v>-1.7641831258322669E-2</v>
      </c>
      <c r="O14" s="30">
        <f t="shared" si="1"/>
        <v>0.88051970177748662</v>
      </c>
      <c r="P14" s="30">
        <f t="shared" si="2"/>
        <v>0.49647191482228625</v>
      </c>
      <c r="Q14" s="30">
        <f t="shared" si="3"/>
        <v>0.76119177892740153</v>
      </c>
      <c r="R14" s="30">
        <f t="shared" si="4"/>
        <v>-0.48518274789049831</v>
      </c>
      <c r="S14" s="30">
        <f t="shared" si="5"/>
        <v>-1.2463402646546968</v>
      </c>
      <c r="T14" s="31">
        <f t="shared" si="6"/>
        <v>1.1865578356413922</v>
      </c>
    </row>
    <row r="15" spans="1:20" x14ac:dyDescent="0.2">
      <c r="A15" s="22">
        <v>11</v>
      </c>
      <c r="B15" s="2" t="s">
        <v>14</v>
      </c>
      <c r="C15" s="23">
        <v>17</v>
      </c>
      <c r="D15" s="23">
        <v>50</v>
      </c>
      <c r="E15" s="23">
        <v>646</v>
      </c>
      <c r="F15" s="23">
        <v>3.33</v>
      </c>
      <c r="G15" s="23">
        <v>30100</v>
      </c>
      <c r="H15" s="23">
        <v>12</v>
      </c>
      <c r="I15" s="23">
        <v>19</v>
      </c>
      <c r="J15" s="24">
        <v>84</v>
      </c>
      <c r="L15" s="22">
        <v>11</v>
      </c>
      <c r="M15" s="30">
        <f t="shared" si="7"/>
        <v>-0.53931214104812042</v>
      </c>
      <c r="N15" s="30">
        <f t="shared" si="0"/>
        <v>3.1363255570351488E-2</v>
      </c>
      <c r="O15" s="30">
        <f t="shared" si="1"/>
        <v>4.5043087054624217E-2</v>
      </c>
      <c r="P15" s="30">
        <f t="shared" si="2"/>
        <v>5.3193419445248469E-2</v>
      </c>
      <c r="Q15" s="30">
        <f t="shared" si="3"/>
        <v>0.20960353332783518</v>
      </c>
      <c r="R15" s="30">
        <f t="shared" si="4"/>
        <v>8.3390784793679285E-2</v>
      </c>
      <c r="S15" s="30">
        <f t="shared" si="5"/>
        <v>-0.89360245390336768</v>
      </c>
      <c r="T15" s="31">
        <f t="shared" si="6"/>
        <v>7.0768856996507173E-3</v>
      </c>
    </row>
    <row r="16" spans="1:20" x14ac:dyDescent="0.2">
      <c r="A16" s="22">
        <v>12</v>
      </c>
      <c r="B16" s="2" t="s">
        <v>13</v>
      </c>
      <c r="C16" s="23">
        <v>17</v>
      </c>
      <c r="D16" s="23">
        <v>55</v>
      </c>
      <c r="E16" s="23">
        <v>651</v>
      </c>
      <c r="F16" s="23">
        <v>3.5</v>
      </c>
      <c r="G16" s="23">
        <v>27100</v>
      </c>
      <c r="H16" s="23">
        <v>10</v>
      </c>
      <c r="I16" s="23">
        <v>20</v>
      </c>
      <c r="J16" s="24">
        <v>91</v>
      </c>
      <c r="L16" s="22">
        <v>12</v>
      </c>
      <c r="M16" s="30">
        <f t="shared" si="7"/>
        <v>-0.53931214104812042</v>
      </c>
      <c r="N16" s="30">
        <f t="shared" si="0"/>
        <v>0.27638868971372227</v>
      </c>
      <c r="O16" s="30">
        <f t="shared" si="1"/>
        <v>0.22666843808133344</v>
      </c>
      <c r="P16" s="30">
        <f t="shared" si="2"/>
        <v>1.3091491563468538</v>
      </c>
      <c r="Q16" s="30">
        <f t="shared" si="3"/>
        <v>-0.42684444236397207</v>
      </c>
      <c r="R16" s="30">
        <f t="shared" si="4"/>
        <v>-0.29565823699577243</v>
      </c>
      <c r="S16" s="30">
        <f t="shared" si="5"/>
        <v>-0.77602318365292455</v>
      </c>
      <c r="T16" s="31">
        <f t="shared" si="6"/>
        <v>0.41989521817926023</v>
      </c>
    </row>
    <row r="17" spans="1:20" x14ac:dyDescent="0.2">
      <c r="A17" s="22">
        <v>13</v>
      </c>
      <c r="B17" s="2" t="s">
        <v>12</v>
      </c>
      <c r="C17" s="23">
        <v>13</v>
      </c>
      <c r="D17" s="23">
        <v>51</v>
      </c>
      <c r="E17" s="23">
        <v>652</v>
      </c>
      <c r="F17" s="23">
        <v>3.42</v>
      </c>
      <c r="G17" s="23">
        <v>29100</v>
      </c>
      <c r="H17" s="23">
        <v>11</v>
      </c>
      <c r="I17" s="23">
        <v>35</v>
      </c>
      <c r="J17" s="24">
        <v>91</v>
      </c>
      <c r="L17" s="22">
        <v>13</v>
      </c>
      <c r="M17" s="30">
        <f t="shared" si="7"/>
        <v>-0.78224553791664309</v>
      </c>
      <c r="N17" s="30">
        <f t="shared" si="0"/>
        <v>8.0368342399025641E-2</v>
      </c>
      <c r="O17" s="30">
        <f t="shared" si="1"/>
        <v>0.26299350828667528</v>
      </c>
      <c r="P17" s="30">
        <f t="shared" si="2"/>
        <v>0.71811116251080354</v>
      </c>
      <c r="Q17" s="30">
        <f t="shared" si="3"/>
        <v>-2.545791902767229E-3</v>
      </c>
      <c r="R17" s="30">
        <f t="shared" si="4"/>
        <v>-0.10613372610104657</v>
      </c>
      <c r="S17" s="30">
        <f t="shared" si="5"/>
        <v>0.98766587010372175</v>
      </c>
      <c r="T17" s="31">
        <f t="shared" si="6"/>
        <v>0.41989521817926023</v>
      </c>
    </row>
    <row r="18" spans="1:20" x14ac:dyDescent="0.2">
      <c r="A18" s="22">
        <v>14</v>
      </c>
      <c r="B18" s="2" t="s">
        <v>11</v>
      </c>
      <c r="C18" s="23">
        <v>20</v>
      </c>
      <c r="D18" s="23">
        <v>11</v>
      </c>
      <c r="E18" s="23">
        <v>646</v>
      </c>
      <c r="F18" s="23">
        <v>3.3</v>
      </c>
      <c r="G18" s="23">
        <v>32700</v>
      </c>
      <c r="H18" s="23">
        <v>8</v>
      </c>
      <c r="I18" s="23">
        <v>35</v>
      </c>
      <c r="J18" s="24">
        <v>79</v>
      </c>
      <c r="L18" s="22">
        <v>14</v>
      </c>
      <c r="M18" s="30">
        <f t="shared" si="7"/>
        <v>-0.35711209339672834</v>
      </c>
      <c r="N18" s="30">
        <f t="shared" si="0"/>
        <v>-1.8798351307479406</v>
      </c>
      <c r="O18" s="30">
        <f t="shared" si="1"/>
        <v>4.5043087054624217E-2</v>
      </c>
      <c r="P18" s="30">
        <f t="shared" si="2"/>
        <v>-0.16844582824327206</v>
      </c>
      <c r="Q18" s="30">
        <f t="shared" si="3"/>
        <v>0.76119177892740153</v>
      </c>
      <c r="R18" s="30">
        <f t="shared" si="4"/>
        <v>-0.6747072587852242</v>
      </c>
      <c r="S18" s="30">
        <f t="shared" si="5"/>
        <v>0.98766587010372175</v>
      </c>
      <c r="T18" s="31">
        <f t="shared" si="6"/>
        <v>-0.28779335178578463</v>
      </c>
    </row>
    <row r="19" spans="1:20" x14ac:dyDescent="0.2">
      <c r="A19" s="22">
        <v>15</v>
      </c>
      <c r="B19" s="2" t="s">
        <v>10</v>
      </c>
      <c r="C19" s="23">
        <v>45</v>
      </c>
      <c r="D19" s="23">
        <v>20</v>
      </c>
      <c r="E19" s="23">
        <v>630</v>
      </c>
      <c r="F19" s="23">
        <v>3.2</v>
      </c>
      <c r="G19" s="23">
        <v>21000</v>
      </c>
      <c r="H19" s="23">
        <v>8</v>
      </c>
      <c r="I19" s="25">
        <v>16</v>
      </c>
      <c r="J19" s="24">
        <v>68</v>
      </c>
      <c r="L19" s="22">
        <v>15</v>
      </c>
      <c r="M19" s="30">
        <f t="shared" si="7"/>
        <v>1.1612216370315387</v>
      </c>
      <c r="N19" s="30">
        <f t="shared" si="0"/>
        <v>-1.4387893492898731</v>
      </c>
      <c r="O19" s="30">
        <f t="shared" si="1"/>
        <v>-0.53615803623084524</v>
      </c>
      <c r="P19" s="30">
        <f t="shared" si="2"/>
        <v>-0.90724332053833179</v>
      </c>
      <c r="Q19" s="30">
        <f t="shared" si="3"/>
        <v>-1.7209553262706467</v>
      </c>
      <c r="R19" s="30">
        <f t="shared" si="4"/>
        <v>-0.6747072587852242</v>
      </c>
      <c r="S19" s="30">
        <f t="shared" si="5"/>
        <v>-1.2463402646546968</v>
      </c>
      <c r="T19" s="31">
        <f t="shared" si="6"/>
        <v>-0.93650787425374249</v>
      </c>
    </row>
    <row r="20" spans="1:20" x14ac:dyDescent="0.2">
      <c r="A20" s="22">
        <v>16</v>
      </c>
      <c r="B20" s="2" t="s">
        <v>24</v>
      </c>
      <c r="C20" s="23">
        <v>43</v>
      </c>
      <c r="D20" s="23">
        <v>40</v>
      </c>
      <c r="E20" s="23">
        <v>606</v>
      </c>
      <c r="F20" s="23">
        <v>3.2</v>
      </c>
      <c r="G20" s="23">
        <v>28000</v>
      </c>
      <c r="H20" s="23">
        <v>6</v>
      </c>
      <c r="I20" s="23">
        <v>39</v>
      </c>
      <c r="J20" s="24">
        <v>62</v>
      </c>
      <c r="L20" s="22">
        <v>16</v>
      </c>
      <c r="M20" s="30">
        <f t="shared" si="7"/>
        <v>1.0397549385972773</v>
      </c>
      <c r="N20" s="30">
        <f t="shared" si="0"/>
        <v>-0.45868761271639008</v>
      </c>
      <c r="O20" s="30">
        <f t="shared" si="1"/>
        <v>-1.4079597211590495</v>
      </c>
      <c r="P20" s="30">
        <f t="shared" si="2"/>
        <v>-0.90724332053833179</v>
      </c>
      <c r="Q20" s="30">
        <f t="shared" si="3"/>
        <v>-0.23591004965642989</v>
      </c>
      <c r="R20" s="30">
        <f t="shared" si="4"/>
        <v>-1.0537562805746759</v>
      </c>
      <c r="S20" s="30">
        <f t="shared" si="5"/>
        <v>1.457982951105494</v>
      </c>
      <c r="T20" s="31">
        <f t="shared" si="6"/>
        <v>-1.2903521592362648</v>
      </c>
    </row>
    <row r="21" spans="1:20" x14ac:dyDescent="0.2">
      <c r="A21" s="22">
        <v>17</v>
      </c>
      <c r="B21" s="2" t="s">
        <v>8</v>
      </c>
      <c r="C21" s="23">
        <v>31</v>
      </c>
      <c r="D21" s="23">
        <v>65</v>
      </c>
      <c r="E21" s="23">
        <v>638</v>
      </c>
      <c r="F21" s="23">
        <v>3.2</v>
      </c>
      <c r="G21" s="23">
        <v>27200</v>
      </c>
      <c r="H21" s="23">
        <v>2</v>
      </c>
      <c r="I21" s="23">
        <v>38</v>
      </c>
      <c r="J21" s="24">
        <v>86</v>
      </c>
      <c r="L21" s="22">
        <v>17</v>
      </c>
      <c r="M21" s="30">
        <f t="shared" si="7"/>
        <v>0.31095474799170914</v>
      </c>
      <c r="N21" s="30">
        <f t="shared" si="0"/>
        <v>0.76643955800046382</v>
      </c>
      <c r="O21" s="30">
        <f t="shared" si="1"/>
        <v>-0.24555747458811053</v>
      </c>
      <c r="P21" s="30">
        <f t="shared" si="2"/>
        <v>-0.90724332053833179</v>
      </c>
      <c r="Q21" s="30">
        <f t="shared" si="3"/>
        <v>-0.40562950984091184</v>
      </c>
      <c r="R21" s="30">
        <f t="shared" si="4"/>
        <v>-1.8118543241535794</v>
      </c>
      <c r="S21" s="30">
        <f t="shared" si="5"/>
        <v>1.340403680855051</v>
      </c>
      <c r="T21" s="31">
        <f t="shared" si="6"/>
        <v>0.12502498069382487</v>
      </c>
    </row>
    <row r="22" spans="1:20" x14ac:dyDescent="0.2">
      <c r="A22" s="22">
        <v>18</v>
      </c>
      <c r="B22" s="2" t="s">
        <v>7</v>
      </c>
      <c r="C22" s="23">
        <v>25</v>
      </c>
      <c r="D22" s="23">
        <v>38</v>
      </c>
      <c r="E22" s="23">
        <v>634</v>
      </c>
      <c r="F22" s="23">
        <v>3.3</v>
      </c>
      <c r="G22" s="23">
        <v>29600</v>
      </c>
      <c r="H22" s="23">
        <v>11</v>
      </c>
      <c r="I22" s="23">
        <v>28</v>
      </c>
      <c r="J22" s="24">
        <v>55</v>
      </c>
      <c r="L22" s="22">
        <v>18</v>
      </c>
      <c r="M22" s="30">
        <f t="shared" si="7"/>
        <v>-5.3445347311074941E-2</v>
      </c>
      <c r="N22" s="30">
        <f t="shared" si="0"/>
        <v>-0.55669778637373835</v>
      </c>
      <c r="O22" s="30">
        <f t="shared" si="1"/>
        <v>-0.39085775540947787</v>
      </c>
      <c r="P22" s="30">
        <f t="shared" si="2"/>
        <v>-0.16844582824327206</v>
      </c>
      <c r="Q22" s="30">
        <f t="shared" si="3"/>
        <v>0.10352887071253399</v>
      </c>
      <c r="R22" s="30">
        <f t="shared" si="4"/>
        <v>-0.10613372610104657</v>
      </c>
      <c r="S22" s="30">
        <f t="shared" si="5"/>
        <v>0.16461097835062016</v>
      </c>
      <c r="T22" s="31">
        <f t="shared" si="6"/>
        <v>-1.7031704917158743</v>
      </c>
    </row>
    <row r="23" spans="1:20" x14ac:dyDescent="0.2">
      <c r="A23" s="22">
        <v>19</v>
      </c>
      <c r="B23" s="2" t="s">
        <v>6</v>
      </c>
      <c r="C23" s="23">
        <v>19</v>
      </c>
      <c r="D23" s="23">
        <v>55</v>
      </c>
      <c r="E23" s="23">
        <v>630</v>
      </c>
      <c r="F23" s="23">
        <v>3.3</v>
      </c>
      <c r="G23" s="23">
        <v>17500</v>
      </c>
      <c r="H23" s="23">
        <v>16</v>
      </c>
      <c r="I23" s="23">
        <v>19</v>
      </c>
      <c r="J23" s="24">
        <v>80</v>
      </c>
      <c r="L23" s="22">
        <v>19</v>
      </c>
      <c r="M23" s="30">
        <f t="shared" si="7"/>
        <v>-0.41784544261385903</v>
      </c>
      <c r="N23" s="30">
        <f t="shared" si="0"/>
        <v>0.27638868971372227</v>
      </c>
      <c r="O23" s="30">
        <f t="shared" si="1"/>
        <v>-0.53615803623084524</v>
      </c>
      <c r="P23" s="30">
        <f t="shared" si="2"/>
        <v>-0.16844582824327206</v>
      </c>
      <c r="Q23" s="30">
        <f t="shared" si="3"/>
        <v>-2.4634779645777551</v>
      </c>
      <c r="R23" s="30">
        <f t="shared" si="4"/>
        <v>0.84148882837258276</v>
      </c>
      <c r="S23" s="30">
        <f t="shared" si="5"/>
        <v>-0.89360245390336768</v>
      </c>
      <c r="T23" s="31">
        <f t="shared" si="6"/>
        <v>-0.22881930428869757</v>
      </c>
    </row>
    <row r="24" spans="1:20" x14ac:dyDescent="0.2">
      <c r="A24" s="22">
        <v>20</v>
      </c>
      <c r="B24" s="2" t="s">
        <v>5</v>
      </c>
      <c r="C24" s="23">
        <v>18</v>
      </c>
      <c r="D24" s="23">
        <v>12</v>
      </c>
      <c r="E24" s="23">
        <v>631</v>
      </c>
      <c r="F24" s="23">
        <v>3.3</v>
      </c>
      <c r="G24" s="23">
        <v>19100</v>
      </c>
      <c r="H24" s="23">
        <v>14</v>
      </c>
      <c r="I24" s="23">
        <v>17</v>
      </c>
      <c r="J24" s="24">
        <v>69</v>
      </c>
      <c r="L24" s="22">
        <v>20</v>
      </c>
      <c r="M24" s="30">
        <f t="shared" si="7"/>
        <v>-0.47857879183098967</v>
      </c>
      <c r="N24" s="30">
        <f t="shared" si="0"/>
        <v>-1.8308300439192664</v>
      </c>
      <c r="O24" s="30">
        <f t="shared" si="1"/>
        <v>-0.49983296602550342</v>
      </c>
      <c r="P24" s="30">
        <f t="shared" si="2"/>
        <v>-0.16844582824327206</v>
      </c>
      <c r="Q24" s="30">
        <f t="shared" si="3"/>
        <v>-2.1240390442087915</v>
      </c>
      <c r="R24" s="30">
        <f t="shared" si="4"/>
        <v>0.462439806583131</v>
      </c>
      <c r="S24" s="30">
        <f t="shared" si="5"/>
        <v>-1.1287609944042538</v>
      </c>
      <c r="T24" s="31">
        <f t="shared" si="6"/>
        <v>-0.87753382675665537</v>
      </c>
    </row>
    <row r="25" spans="1:20" x14ac:dyDescent="0.2">
      <c r="A25" s="22">
        <v>21</v>
      </c>
      <c r="B25" s="2" t="s">
        <v>4</v>
      </c>
      <c r="C25" s="23">
        <v>36</v>
      </c>
      <c r="D25" s="23">
        <v>34</v>
      </c>
      <c r="E25" s="23">
        <v>630</v>
      </c>
      <c r="F25" s="23">
        <v>3.22</v>
      </c>
      <c r="G25" s="23">
        <v>28200</v>
      </c>
      <c r="H25" s="23">
        <v>9</v>
      </c>
      <c r="I25" s="23">
        <v>46</v>
      </c>
      <c r="J25" s="24">
        <v>68</v>
      </c>
      <c r="L25" s="22">
        <v>21</v>
      </c>
      <c r="M25" s="30">
        <f t="shared" si="7"/>
        <v>0.61462149407736255</v>
      </c>
      <c r="N25" s="30">
        <f t="shared" si="0"/>
        <v>-0.75271813368843499</v>
      </c>
      <c r="O25" s="30">
        <f t="shared" si="1"/>
        <v>-0.53615803623084524</v>
      </c>
      <c r="P25" s="30">
        <f t="shared" si="2"/>
        <v>-0.75948382207931919</v>
      </c>
      <c r="Q25" s="30">
        <f t="shared" si="3"/>
        <v>-0.19348018461030941</v>
      </c>
      <c r="R25" s="30">
        <f t="shared" si="4"/>
        <v>-0.48518274789049831</v>
      </c>
      <c r="S25" s="30">
        <f t="shared" si="5"/>
        <v>2.2810378428585958</v>
      </c>
      <c r="T25" s="31">
        <f t="shared" si="6"/>
        <v>-0.93650787425374249</v>
      </c>
    </row>
    <row r="26" spans="1:20" x14ac:dyDescent="0.2">
      <c r="A26" s="22">
        <v>22</v>
      </c>
      <c r="B26" s="2" t="s">
        <v>3</v>
      </c>
      <c r="C26" s="23">
        <v>23</v>
      </c>
      <c r="D26" s="23">
        <v>54</v>
      </c>
      <c r="E26" s="23">
        <v>676</v>
      </c>
      <c r="F26" s="23">
        <v>3.38</v>
      </c>
      <c r="G26" s="23">
        <v>32000</v>
      </c>
      <c r="H26" s="23">
        <v>15</v>
      </c>
      <c r="I26" s="23">
        <v>31</v>
      </c>
      <c r="J26" s="24">
        <v>88</v>
      </c>
      <c r="L26" s="22">
        <v>22</v>
      </c>
      <c r="M26" s="30">
        <f t="shared" si="7"/>
        <v>-0.17491204574533631</v>
      </c>
      <c r="N26" s="30">
        <f t="shared" si="0"/>
        <v>0.22738360288504811</v>
      </c>
      <c r="O26" s="30">
        <f t="shared" si="1"/>
        <v>1.1347951932148794</v>
      </c>
      <c r="P26" s="30">
        <f t="shared" si="2"/>
        <v>0.42259216559277835</v>
      </c>
      <c r="Q26" s="30">
        <f t="shared" si="3"/>
        <v>0.61268725126597978</v>
      </c>
      <c r="R26" s="30">
        <f t="shared" si="4"/>
        <v>0.65196431747785688</v>
      </c>
      <c r="S26" s="30">
        <f t="shared" si="5"/>
        <v>0.51734878910194937</v>
      </c>
      <c r="T26" s="31">
        <f t="shared" si="6"/>
        <v>0.242973075687999</v>
      </c>
    </row>
    <row r="27" spans="1:20" x14ac:dyDescent="0.2">
      <c r="A27" s="22">
        <v>23</v>
      </c>
      <c r="B27" s="2" t="s">
        <v>2</v>
      </c>
      <c r="C27" s="23">
        <v>62</v>
      </c>
      <c r="D27" s="23">
        <v>48</v>
      </c>
      <c r="E27" s="23">
        <v>601</v>
      </c>
      <c r="F27" s="23">
        <v>3</v>
      </c>
      <c r="G27" s="23">
        <v>26300</v>
      </c>
      <c r="H27" s="23">
        <v>5</v>
      </c>
      <c r="I27" s="23">
        <v>22</v>
      </c>
      <c r="J27" s="24">
        <v>63</v>
      </c>
      <c r="L27" s="22">
        <v>23</v>
      </c>
      <c r="M27" s="30">
        <f t="shared" si="7"/>
        <v>2.1936885737227603</v>
      </c>
      <c r="N27" s="30">
        <f t="shared" si="0"/>
        <v>-6.6646918086996826E-2</v>
      </c>
      <c r="O27" s="30">
        <f t="shared" si="1"/>
        <v>-1.5895850721857587</v>
      </c>
      <c r="P27" s="30">
        <f t="shared" si="2"/>
        <v>-2.3848383051284578</v>
      </c>
      <c r="Q27" s="30">
        <f t="shared" si="3"/>
        <v>-0.59656390254845404</v>
      </c>
      <c r="R27" s="30">
        <f t="shared" si="4"/>
        <v>-1.2432807914694017</v>
      </c>
      <c r="S27" s="30">
        <f t="shared" si="5"/>
        <v>-0.54086464315203842</v>
      </c>
      <c r="T27" s="31">
        <f t="shared" si="6"/>
        <v>-1.2313781117391778</v>
      </c>
    </row>
    <row r="28" spans="1:20" x14ac:dyDescent="0.2">
      <c r="A28" s="22">
        <v>24</v>
      </c>
      <c r="B28" s="2" t="s">
        <v>1</v>
      </c>
      <c r="C28" s="23">
        <v>42</v>
      </c>
      <c r="D28" s="23">
        <v>47</v>
      </c>
      <c r="E28" s="23">
        <v>615</v>
      </c>
      <c r="F28" s="23">
        <v>3.2</v>
      </c>
      <c r="G28" s="23">
        <v>29700</v>
      </c>
      <c r="H28" s="23">
        <v>7</v>
      </c>
      <c r="I28" s="23">
        <v>23</v>
      </c>
      <c r="J28" s="24">
        <v>63</v>
      </c>
      <c r="L28" s="22">
        <v>24</v>
      </c>
      <c r="M28" s="30">
        <f t="shared" si="7"/>
        <v>0.97902158938014661</v>
      </c>
      <c r="N28" s="30">
        <f t="shared" si="0"/>
        <v>-0.11565200491567099</v>
      </c>
      <c r="O28" s="30">
        <f t="shared" si="1"/>
        <v>-1.0810340893109729</v>
      </c>
      <c r="P28" s="30">
        <f t="shared" si="2"/>
        <v>-0.90724332053833179</v>
      </c>
      <c r="Q28" s="30">
        <f t="shared" si="3"/>
        <v>0.12474380323559423</v>
      </c>
      <c r="R28" s="30">
        <f t="shared" si="4"/>
        <v>-0.86423176967995008</v>
      </c>
      <c r="S28" s="30">
        <f t="shared" si="5"/>
        <v>-0.42328537290159529</v>
      </c>
      <c r="T28" s="31">
        <f t="shared" si="6"/>
        <v>-1.2313781117391778</v>
      </c>
    </row>
    <row r="29" spans="1:20" ht="16" thickBot="1" x14ac:dyDescent="0.25">
      <c r="A29" s="26">
        <v>25</v>
      </c>
      <c r="B29" s="27" t="s">
        <v>0</v>
      </c>
      <c r="C29" s="28">
        <v>75</v>
      </c>
      <c r="D29" s="28">
        <v>64</v>
      </c>
      <c r="E29" s="28">
        <v>572</v>
      </c>
      <c r="F29" s="28">
        <v>3.41</v>
      </c>
      <c r="G29" s="28">
        <v>23800</v>
      </c>
      <c r="H29" s="28">
        <v>10</v>
      </c>
      <c r="I29" s="28">
        <v>33</v>
      </c>
      <c r="J29" s="29">
        <v>57</v>
      </c>
      <c r="L29" s="26">
        <v>25</v>
      </c>
      <c r="M29" s="32">
        <f t="shared" si="7"/>
        <v>2.9832221135454593</v>
      </c>
      <c r="N29" s="32">
        <f t="shared" si="0"/>
        <v>0.71743447117178971</v>
      </c>
      <c r="O29" s="32">
        <f t="shared" si="1"/>
        <v>-2.6430121081406721</v>
      </c>
      <c r="P29" s="32">
        <f t="shared" si="2"/>
        <v>0.64423141328129885</v>
      </c>
      <c r="Q29" s="32">
        <f t="shared" si="3"/>
        <v>-1.12693721562496</v>
      </c>
      <c r="R29" s="32">
        <f t="shared" si="4"/>
        <v>-0.29565823699577243</v>
      </c>
      <c r="S29" s="32">
        <f t="shared" si="5"/>
        <v>0.75250732960283562</v>
      </c>
      <c r="T29" s="33">
        <f t="shared" si="6"/>
        <v>-1.5852223967217003</v>
      </c>
    </row>
    <row r="33" spans="1:10" x14ac:dyDescent="0.2">
      <c r="A33" s="5"/>
      <c r="B33"/>
      <c r="C33"/>
      <c r="D33"/>
      <c r="E33"/>
      <c r="F33"/>
      <c r="G33"/>
      <c r="H33"/>
      <c r="I33"/>
      <c r="J33"/>
    </row>
    <row r="34" spans="1:10" x14ac:dyDescent="0.2">
      <c r="A34"/>
      <c r="B34"/>
      <c r="C34"/>
      <c r="D34"/>
      <c r="E34"/>
      <c r="F34"/>
      <c r="G34"/>
      <c r="H34"/>
      <c r="I34"/>
      <c r="J34"/>
    </row>
    <row r="35" spans="1:10" x14ac:dyDescent="0.2">
      <c r="A35" s="3" t="s">
        <v>38</v>
      </c>
      <c r="B35" s="3"/>
      <c r="C35"/>
      <c r="D35"/>
      <c r="E35"/>
      <c r="F35"/>
      <c r="G35"/>
      <c r="H35"/>
      <c r="I35"/>
      <c r="J35"/>
    </row>
    <row r="36" spans="1:10" x14ac:dyDescent="0.2">
      <c r="A36" s="3"/>
      <c r="B36" s="3" t="s">
        <v>39</v>
      </c>
      <c r="C36"/>
      <c r="D36"/>
      <c r="E36"/>
      <c r="F36"/>
      <c r="G36"/>
      <c r="H36"/>
      <c r="I36"/>
      <c r="J36"/>
    </row>
    <row r="37" spans="1:10" s="1" customFormat="1" x14ac:dyDescent="0.2">
      <c r="A37" s="6" t="s">
        <v>40</v>
      </c>
      <c r="B37" s="7" t="s">
        <v>32</v>
      </c>
      <c r="C37" s="8" t="s">
        <v>34</v>
      </c>
      <c r="D37" s="8" t="s">
        <v>35</v>
      </c>
      <c r="E37" s="8" t="s">
        <v>28</v>
      </c>
      <c r="F37" s="8" t="s">
        <v>27</v>
      </c>
      <c r="G37" s="8" t="s">
        <v>26</v>
      </c>
      <c r="H37" s="8" t="s">
        <v>36</v>
      </c>
      <c r="I37" s="8" t="s">
        <v>37</v>
      </c>
      <c r="J37" s="8" t="s">
        <v>25</v>
      </c>
    </row>
    <row r="38" spans="1:10" x14ac:dyDescent="0.2">
      <c r="A38" s="9" t="str">
        <f>VLOOKUP(B38, LookupTable, 2, FALSE)</f>
        <v>Stanford</v>
      </c>
      <c r="B38" s="10">
        <v>7</v>
      </c>
      <c r="C38" s="9">
        <f>VLOOKUP(B38, LookupTable, 13, FALSE)</f>
        <v>-1.1466456332194273</v>
      </c>
      <c r="D38" s="9">
        <f>VLOOKUP(B38, LookupTable, 14, FALSE)</f>
        <v>1.5505209472592503</v>
      </c>
      <c r="E38" s="9">
        <f>VLOOKUP(B38, LookupTable, 15, FALSE)</f>
        <v>1.6433461760896653</v>
      </c>
      <c r="F38" s="9">
        <f>VLOOKUP(B38, LookupTable, 16, FALSE)</f>
        <v>2.0479466486419167</v>
      </c>
      <c r="G38" s="9">
        <f>VLOOKUP(B38, LookupTable, 17, FALSE)</f>
        <v>1.1430605643424858</v>
      </c>
      <c r="H38" s="9">
        <f>VLOOKUP(B38, LookupTable, 18, FALSE)</f>
        <v>2.5472094264251157</v>
      </c>
      <c r="I38" s="9">
        <f>VLOOKUP(B38, LookupTable, 19, FALSE)</f>
        <v>-0.1881268324007091</v>
      </c>
      <c r="J38" s="9">
        <f>VLOOKUP(B38, LookupTable, 20, FALSE)</f>
        <v>1.5993761681210017</v>
      </c>
    </row>
    <row r="39" spans="1:10" x14ac:dyDescent="0.2">
      <c r="A39" s="9" t="str">
        <f>VLOOKUP(B39, LookupTable, 2, FALSE)</f>
        <v>Columbia</v>
      </c>
      <c r="B39" s="10">
        <v>6</v>
      </c>
      <c r="C39" s="9">
        <f>VLOOKUP(B39, LookupTable, 13, FALSE)</f>
        <v>-0.72151218869951239</v>
      </c>
      <c r="D39" s="9">
        <f>VLOOKUP(B39, LookupTable, 14, FALSE)</f>
        <v>1.0114649921438346</v>
      </c>
      <c r="E39" s="9">
        <f>VLOOKUP(B39, LookupTable, 15, FALSE)</f>
        <v>0.55359406992940996</v>
      </c>
      <c r="F39" s="9">
        <f>VLOOKUP(B39, LookupTable, 16, FALSE)</f>
        <v>-0.16844582824327206</v>
      </c>
      <c r="G39" s="9">
        <f>VLOOKUP(B39, LookupTable, 17, FALSE)</f>
        <v>0.65511711631210023</v>
      </c>
      <c r="H39" s="9">
        <f>VLOOKUP(B39, LookupTable, 18, FALSE)</f>
        <v>8.3390784793679285E-2</v>
      </c>
      <c r="I39" s="9">
        <f>VLOOKUP(B39, LookupTable, 19, FALSE)</f>
        <v>-0.30570610265115217</v>
      </c>
      <c r="J39" s="9">
        <f>VLOOKUP(B39, LookupTable, 20, FALSE)</f>
        <v>0.53784331317343437</v>
      </c>
    </row>
    <row r="40" spans="1:10" x14ac:dyDescent="0.2">
      <c r="A40" s="9" t="str">
        <f>VLOOKUP(B40, LookupTable, 2, FALSE)</f>
        <v>NYU</v>
      </c>
      <c r="B40" s="10">
        <v>14</v>
      </c>
      <c r="C40" s="9">
        <f>VLOOKUP(B40, LookupTable, 13, FALSE)</f>
        <v>-0.35711209339672834</v>
      </c>
      <c r="D40" s="9">
        <f>VLOOKUP(B40, LookupTable, 14, FALSE)</f>
        <v>-1.8798351307479406</v>
      </c>
      <c r="E40" s="9">
        <f>VLOOKUP(B40, LookupTable, 15, FALSE)</f>
        <v>4.5043087054624217E-2</v>
      </c>
      <c r="F40" s="9">
        <f>VLOOKUP(B40, LookupTable, 16, FALSE)</f>
        <v>-0.16844582824327206</v>
      </c>
      <c r="G40" s="9">
        <f>VLOOKUP(B40, LookupTable, 17, FALSE)</f>
        <v>0.76119177892740153</v>
      </c>
      <c r="H40" s="9">
        <f>VLOOKUP(B40, LookupTable, 18, FALSE)</f>
        <v>-0.6747072587852242</v>
      </c>
      <c r="I40" s="9">
        <f>VLOOKUP(B40, LookupTable, 19, FALSE)</f>
        <v>0.98766587010372175</v>
      </c>
      <c r="J40" s="9">
        <f>VLOOKUP(B40, LookupTable, 20, FALSE)</f>
        <v>-0.28779335178578463</v>
      </c>
    </row>
    <row r="41" spans="1:10" x14ac:dyDescent="0.2">
      <c r="A41" s="9" t="str">
        <f>VLOOKUP(B41, LookupTable, 2, FALSE)</f>
        <v>Indiana</v>
      </c>
      <c r="B41" s="10">
        <v>15</v>
      </c>
      <c r="C41" s="9">
        <f>VLOOKUP(B41, LookupTable, 13, FALSE)</f>
        <v>1.1612216370315387</v>
      </c>
      <c r="D41" s="9">
        <f>VLOOKUP(B41, LookupTable, 14, FALSE)</f>
        <v>-1.4387893492898731</v>
      </c>
      <c r="E41" s="9">
        <f>VLOOKUP(B41, LookupTable, 15, FALSE)</f>
        <v>-0.53615803623084524</v>
      </c>
      <c r="F41" s="9">
        <f>VLOOKUP(B41, LookupTable, 16, FALSE)</f>
        <v>-0.90724332053833179</v>
      </c>
      <c r="G41" s="9">
        <f>VLOOKUP(B41, LookupTable, 17, FALSE)</f>
        <v>-1.7209553262706467</v>
      </c>
      <c r="H41" s="9">
        <f>VLOOKUP(B41, LookupTable, 18, FALSE)</f>
        <v>-0.6747072587852242</v>
      </c>
      <c r="I41" s="9">
        <f>VLOOKUP(B41, LookupTable, 19, FALSE)</f>
        <v>-1.2463402646546968</v>
      </c>
      <c r="J41" s="9">
        <f>VLOOKUP(B41, LookupTable, 20, FALSE)</f>
        <v>-0.93650787425374249</v>
      </c>
    </row>
    <row r="42" spans="1:10" x14ac:dyDescent="0.2">
      <c r="A42" s="6" t="s">
        <v>41</v>
      </c>
      <c r="B42" s="11">
        <f>SUM(E47:E62)</f>
        <v>23.464543084991419</v>
      </c>
      <c r="C42"/>
      <c r="D42"/>
      <c r="E42"/>
      <c r="F42"/>
      <c r="G42"/>
      <c r="H42"/>
      <c r="I42"/>
      <c r="J42"/>
    </row>
    <row r="43" spans="1:10" x14ac:dyDescent="0.2">
      <c r="A43" s="50"/>
      <c r="B43" s="50"/>
      <c r="C43"/>
      <c r="D43"/>
      <c r="E43"/>
      <c r="F43"/>
      <c r="G43"/>
      <c r="H43"/>
      <c r="I43"/>
      <c r="J43"/>
    </row>
    <row r="44" spans="1:10" x14ac:dyDescent="0.2">
      <c r="A44" s="3" t="s">
        <v>53</v>
      </c>
      <c r="B44"/>
      <c r="C44"/>
      <c r="D44"/>
      <c r="E44"/>
      <c r="F44"/>
      <c r="G44"/>
      <c r="H44"/>
      <c r="I44"/>
      <c r="J44"/>
    </row>
    <row r="45" spans="1:10" s="1" customFormat="1" x14ac:dyDescent="0.2">
      <c r="A45" s="46" t="s">
        <v>42</v>
      </c>
      <c r="B45" s="47"/>
      <c r="C45" s="47"/>
      <c r="D45" s="48"/>
      <c r="E45" s="49" t="s">
        <v>43</v>
      </c>
      <c r="F45" s="49"/>
      <c r="G45" s="49"/>
      <c r="H45" s="3"/>
      <c r="I45" s="3"/>
      <c r="J45" s="3"/>
    </row>
    <row r="46" spans="1:10" s="1" customFormat="1" x14ac:dyDescent="0.2">
      <c r="A46" s="12" t="s">
        <v>44</v>
      </c>
      <c r="B46" s="12" t="s">
        <v>45</v>
      </c>
      <c r="C46" s="12" t="s">
        <v>46</v>
      </c>
      <c r="D46" s="12" t="s">
        <v>47</v>
      </c>
      <c r="E46" s="12" t="s">
        <v>48</v>
      </c>
      <c r="F46" s="12" t="s">
        <v>49</v>
      </c>
      <c r="G46" s="12" t="s">
        <v>50</v>
      </c>
    </row>
    <row r="47" spans="1:10" x14ac:dyDescent="0.2">
      <c r="A47" s="13">
        <f>SQRT(SUMXMY2($M5:$T5,$C$38:$J$38))</f>
        <v>2.6484855021810567</v>
      </c>
      <c r="B47" s="13">
        <f>SQRT(SUMXMY2($M5:$T5,$C$39:$J$39))</f>
        <v>1.4674035468107156</v>
      </c>
      <c r="C47" s="13">
        <f>SQRT(SUMXMY2($M5:$T5,$C$40:$J$40))</f>
        <v>3.7881049307666266</v>
      </c>
      <c r="D47" s="13">
        <f>SQRT(SUMXMY2($M5:$T5,$C$41:$J$41))</f>
        <v>5.3326464030757004</v>
      </c>
      <c r="E47" s="13">
        <f>MIN(A47:D47)</f>
        <v>1.4674035468107156</v>
      </c>
      <c r="F47" s="14">
        <f>MATCH(E47, A47:D47, 0)</f>
        <v>2</v>
      </c>
      <c r="G47" s="14" t="str" cm="1">
        <f t="array" ref="G47">INDEX(Cluster_center,F47,1)</f>
        <v>Columbia</v>
      </c>
    </row>
    <row r="48" spans="1:10" x14ac:dyDescent="0.2">
      <c r="A48" s="13">
        <f t="shared" ref="A48" si="8">SQRT(SUMXMY2($M6:$T6,$C$38:$J$38))</f>
        <v>4.3900347064876417</v>
      </c>
      <c r="B48" s="13">
        <f>SQRT(SUMXMY2($M6:$T6,$C$39:$J$39))</f>
        <v>1.8578195119263434</v>
      </c>
      <c r="C48" s="13">
        <f>SQRT(SUMXMY2($M6:$T6,$C$40:$J$40))</f>
        <v>2.5062764750113531</v>
      </c>
      <c r="D48" s="13">
        <f>SQRT(SUMXMY2($M6:$T6,$C$41:$J$41))</f>
        <v>3.3236619634184512</v>
      </c>
      <c r="E48" s="13">
        <f t="shared" ref="E48:E62" si="9">MIN(A48:D48)</f>
        <v>1.8578195119263434</v>
      </c>
      <c r="F48" s="14">
        <f t="shared" ref="F48:F62" si="10">MATCH(E48, A48:D48, 0)</f>
        <v>2</v>
      </c>
      <c r="G48" s="14" t="str" cm="1">
        <f t="array" ref="G48">INDEX(Cluster_center,F48,1)</f>
        <v>Columbia</v>
      </c>
    </row>
    <row r="49" spans="1:7" x14ac:dyDescent="0.2">
      <c r="A49" s="13">
        <f t="shared" ref="A49" si="11">SQRT(SUMXMY2($M7:$T7,$C$38:$J$38))</f>
        <v>4.0619005746749783</v>
      </c>
      <c r="B49" s="13">
        <f>SQRT(SUMXMY2($M7:$T7,$C$39:$J$39))</f>
        <v>0.67681926125825642</v>
      </c>
      <c r="C49" s="13">
        <f>SQRT(SUMXMY2($M7:$T7,$C$40:$J$40))</f>
        <v>3.4015303303724465</v>
      </c>
      <c r="D49" s="13">
        <f>SQRT(SUMXMY2($M7:$T7,$C$41:$J$41))</f>
        <v>4.6220411118465226</v>
      </c>
      <c r="E49" s="13">
        <f t="shared" si="9"/>
        <v>0.67681926125825642</v>
      </c>
      <c r="F49" s="14">
        <f t="shared" si="10"/>
        <v>2</v>
      </c>
      <c r="G49" s="14" t="str" cm="1">
        <f t="array" ref="G49">INDEX(Cluster_center,F49,1)</f>
        <v>Columbia</v>
      </c>
    </row>
    <row r="50" spans="1:7" x14ac:dyDescent="0.2">
      <c r="A50" s="13">
        <f t="shared" ref="A50" si="12">SQRT(SUMXMY2($M8:$T8,$C$38:$J$38))</f>
        <v>1.7830535958126486</v>
      </c>
      <c r="B50" s="13">
        <f>SQRT(SUMXMY2($M8:$T8,$C$39:$J$39))</f>
        <v>2.6663832922955311</v>
      </c>
      <c r="C50" s="13">
        <f>SQRT(SUMXMY2($M8:$T8,$C$40:$J$40))</f>
        <v>5.2842828818352894</v>
      </c>
      <c r="D50" s="13">
        <f>SQRT(SUMXMY2($M8:$T8,$C$41:$J$41))</f>
        <v>6.3402063567548321</v>
      </c>
      <c r="E50" s="13">
        <f t="shared" si="9"/>
        <v>1.7830535958126486</v>
      </c>
      <c r="F50" s="14">
        <f t="shared" si="10"/>
        <v>1</v>
      </c>
      <c r="G50" s="14" t="str" cm="1">
        <f t="array" ref="G50">INDEX(Cluster_center,F50,1)</f>
        <v>Stanford</v>
      </c>
    </row>
    <row r="51" spans="1:7" x14ac:dyDescent="0.2">
      <c r="A51" s="13">
        <f t="shared" ref="A51" si="13">SQRT(SUMXMY2($M9:$T9,$C$38:$J$38))</f>
        <v>4.7618025121983623</v>
      </c>
      <c r="B51" s="13">
        <f>SQRT(SUMXMY2($M9:$T9,$C$39:$J$39))</f>
        <v>2.769332519973668</v>
      </c>
      <c r="C51" s="13">
        <f>SQRT(SUMXMY2($M9:$T9,$C$40:$J$40))</f>
        <v>4.3797355767681312</v>
      </c>
      <c r="D51" s="13">
        <f>SQRT(SUMXMY2($M9:$T9,$C$41:$J$41))</f>
        <v>4.3007419277368522</v>
      </c>
      <c r="E51" s="13">
        <f t="shared" si="9"/>
        <v>2.769332519973668</v>
      </c>
      <c r="F51" s="14">
        <f t="shared" si="10"/>
        <v>2</v>
      </c>
      <c r="G51" s="14" t="str" cm="1">
        <f t="array" ref="G51">INDEX(Cluster_center,F51,1)</f>
        <v>Columbia</v>
      </c>
    </row>
    <row r="52" spans="1:7" x14ac:dyDescent="0.2">
      <c r="A52" s="13">
        <f t="shared" ref="A52" si="14">SQRT(SUMXMY2($M10:$T10,$C$38:$J$38))</f>
        <v>3.7443882046498396</v>
      </c>
      <c r="B52" s="13">
        <f>SQRT(SUMXMY2($M10:$T10,$C$39:$J$39))</f>
        <v>0</v>
      </c>
      <c r="C52" s="13">
        <f>SQRT(SUMXMY2($M10:$T10,$C$40:$J$40))</f>
        <v>3.419280534327874</v>
      </c>
      <c r="D52" s="13">
        <f>SQRT(SUMXMY2($M10:$T10,$C$41:$J$41))</f>
        <v>4.5343964681580431</v>
      </c>
      <c r="E52" s="13">
        <f t="shared" si="9"/>
        <v>0</v>
      </c>
      <c r="F52" s="14">
        <f t="shared" si="10"/>
        <v>2</v>
      </c>
      <c r="G52" s="14" t="str" cm="1">
        <f t="array" ref="G52">INDEX(Cluster_center,F52,1)</f>
        <v>Columbia</v>
      </c>
    </row>
    <row r="53" spans="1:7" x14ac:dyDescent="0.2">
      <c r="A53" s="13">
        <f t="shared" ref="A53" si="15">SQRT(SUMXMY2($M11:$T11,$C$38:$J$38))</f>
        <v>0</v>
      </c>
      <c r="B53" s="13">
        <f>SQRT(SUMXMY2($M11:$T11,$C$39:$J$39))</f>
        <v>3.7443882046498396</v>
      </c>
      <c r="C53" s="13">
        <f>SQRT(SUMXMY2($M11:$T11,$C$40:$J$40))</f>
        <v>5.9437481928726683</v>
      </c>
      <c r="D53" s="13">
        <f>SQRT(SUMXMY2($M11:$T11,$C$41:$J$41))</f>
        <v>7.3402637176270185</v>
      </c>
      <c r="E53" s="13">
        <f t="shared" si="9"/>
        <v>0</v>
      </c>
      <c r="F53" s="14">
        <f t="shared" si="10"/>
        <v>1</v>
      </c>
      <c r="G53" s="14" t="str" cm="1">
        <f t="array" ref="G53">INDEX(Cluster_center,F53,1)</f>
        <v>Stanford</v>
      </c>
    </row>
    <row r="54" spans="1:7" x14ac:dyDescent="0.2">
      <c r="A54" s="13">
        <f t="shared" ref="A54" si="16">SQRT(SUMXMY2($M12:$T12,$C$38:$J$38))</f>
        <v>4.5282161056998564</v>
      </c>
      <c r="B54" s="13">
        <f>SQRT(SUMXMY2($M12:$T12,$C$39:$J$39))</f>
        <v>2.0150320225896636</v>
      </c>
      <c r="C54" s="13">
        <f>SQRT(SUMXMY2($M12:$T12,$C$40:$J$40))</f>
        <v>3.2409445561293384</v>
      </c>
      <c r="D54" s="13">
        <f>SQRT(SUMXMY2($M12:$T12,$C$41:$J$41))</f>
        <v>4.6662412280100947</v>
      </c>
      <c r="E54" s="13">
        <f t="shared" si="9"/>
        <v>2.0150320225896636</v>
      </c>
      <c r="F54" s="14">
        <f t="shared" si="10"/>
        <v>2</v>
      </c>
      <c r="G54" s="14" t="str" cm="1">
        <f t="array" ref="G54">INDEX(Cluster_center,F54,1)</f>
        <v>Columbia</v>
      </c>
    </row>
    <row r="55" spans="1:7" x14ac:dyDescent="0.2">
      <c r="A55" s="13">
        <f t="shared" ref="A55" si="17">SQRT(SUMXMY2($M13:$T13,$C$38:$J$38))</f>
        <v>4.5188138526193899</v>
      </c>
      <c r="B55" s="13">
        <f>SQRT(SUMXMY2($M13:$T13,$C$39:$J$39))</f>
        <v>3.7666360433215536</v>
      </c>
      <c r="C55" s="13">
        <f>SQRT(SUMXMY2($M13:$T13,$C$40:$J$40))</f>
        <v>2.560934312764664</v>
      </c>
      <c r="D55" s="13">
        <f>SQRT(SUMXMY2($M13:$T13,$C$41:$J$41))</f>
        <v>5.6459496291786717</v>
      </c>
      <c r="E55" s="13">
        <f t="shared" si="9"/>
        <v>2.560934312764664</v>
      </c>
      <c r="F55" s="14">
        <f t="shared" si="10"/>
        <v>3</v>
      </c>
      <c r="G55" s="14" t="str" cm="1">
        <f t="array" ref="G55">INDEX(Cluster_center,F55,1)</f>
        <v>NYU</v>
      </c>
    </row>
    <row r="56" spans="1:7" x14ac:dyDescent="0.2">
      <c r="A56" s="13">
        <f t="shared" ref="A56" si="18">SQRT(SUMXMY2($M14:$T14,$C$38:$J$38))</f>
        <v>4.0324076848861079</v>
      </c>
      <c r="B56" s="13">
        <f>SQRT(SUMXMY2($M14:$T14,$C$39:$J$39))</f>
        <v>1.8022784696828611</v>
      </c>
      <c r="C56" s="13">
        <f>SQRT(SUMXMY2($M14:$T14,$C$40:$J$40))</f>
        <v>3.455590031694868</v>
      </c>
      <c r="D56" s="13">
        <f>SQRT(SUMXMY2($M14:$T14,$C$41:$J$41))</f>
        <v>4.4995689796375498</v>
      </c>
      <c r="E56" s="13">
        <f t="shared" si="9"/>
        <v>1.8022784696828611</v>
      </c>
      <c r="F56" s="14">
        <f t="shared" si="10"/>
        <v>2</v>
      </c>
      <c r="G56" s="14" t="str" cm="1">
        <f t="array" ref="G56">INDEX(Cluster_center,F56,1)</f>
        <v>Columbia</v>
      </c>
    </row>
    <row r="57" spans="1:7" x14ac:dyDescent="0.2">
      <c r="A57" s="13">
        <f t="shared" ref="A57" si="19">SQRT(SUMXMY2($M15:$T15,$C$38:$J$38))</f>
        <v>4.3800872659885899</v>
      </c>
      <c r="B57" s="13">
        <f>SQRT(SUMXMY2($M15:$T15,$C$39:$J$39))</f>
        <v>1.4585478403774763</v>
      </c>
      <c r="C57" s="13">
        <f>SQRT(SUMXMY2($M15:$T15,$C$40:$J$40))</f>
        <v>2.870554177432413</v>
      </c>
      <c r="D57" s="13">
        <f>SQRT(SUMXMY2($M15:$T15,$C$41:$J$41))</f>
        <v>3.4102703126860865</v>
      </c>
      <c r="E57" s="13">
        <f t="shared" si="9"/>
        <v>1.4585478403774763</v>
      </c>
      <c r="F57" s="14">
        <f t="shared" si="10"/>
        <v>2</v>
      </c>
      <c r="G57" s="14" t="str" cm="1">
        <f t="array" ref="G57">INDEX(Cluster_center,F57,1)</f>
        <v>Columbia</v>
      </c>
    </row>
    <row r="58" spans="1:7" x14ac:dyDescent="0.2">
      <c r="A58" s="13">
        <f t="shared" ref="A58" si="20">SQRT(SUMXMY2($M16:$T16,$C$38:$J$38))</f>
        <v>4.1022384427673408</v>
      </c>
      <c r="B58" s="13">
        <f>SQRT(SUMXMY2($M16:$T16,$C$39:$J$39))</f>
        <v>2.1007451583118626</v>
      </c>
      <c r="C58" s="13">
        <f>SQRT(SUMXMY2($M16:$T16,$C$40:$J$40))</f>
        <v>3.4735145231209179</v>
      </c>
      <c r="D58" s="13">
        <f>SQRT(SUMXMY2($M16:$T16,$C$41:$J$41))</f>
        <v>3.8996640014216597</v>
      </c>
      <c r="E58" s="13">
        <f t="shared" si="9"/>
        <v>2.1007451583118626</v>
      </c>
      <c r="F58" s="14">
        <f t="shared" si="10"/>
        <v>2</v>
      </c>
      <c r="G58" s="14" t="str" cm="1">
        <f t="array" ref="G58">INDEX(Cluster_center,F58,1)</f>
        <v>Columbia</v>
      </c>
    </row>
    <row r="59" spans="1:7" x14ac:dyDescent="0.2">
      <c r="A59" s="13">
        <f t="shared" ref="A59" si="21">SQRT(SUMXMY2($M17:$T17,$C$38:$J$38))</f>
        <v>4.1345229008657736</v>
      </c>
      <c r="B59" s="13">
        <f>SQRT(SUMXMY2($M17:$T17,$C$39:$J$39))</f>
        <v>1.9738855967981639</v>
      </c>
      <c r="C59" s="13">
        <f>SQRT(SUMXMY2($M17:$T17,$C$40:$J$40))</f>
        <v>2.5028015976067</v>
      </c>
      <c r="D59" s="13">
        <f>SQRT(SUMXMY2($M17:$T17,$C$41:$J$41))</f>
        <v>4.4127253583433825</v>
      </c>
      <c r="E59" s="13">
        <f t="shared" si="9"/>
        <v>1.9738855967981639</v>
      </c>
      <c r="F59" s="14">
        <f t="shared" si="10"/>
        <v>2</v>
      </c>
      <c r="G59" s="14" t="str" cm="1">
        <f t="array" ref="G59">INDEX(Cluster_center,F59,1)</f>
        <v>Columbia</v>
      </c>
    </row>
    <row r="60" spans="1:7" x14ac:dyDescent="0.2">
      <c r="A60" s="13">
        <f t="shared" ref="A60" si="22">SQRT(SUMXMY2($M18:$T18,$C$38:$J$38))</f>
        <v>5.9437481928726683</v>
      </c>
      <c r="B60" s="13">
        <f>SQRT(SUMXMY2($M18:$T18,$C$39:$J$39))</f>
        <v>3.419280534327874</v>
      </c>
      <c r="C60" s="13">
        <f>SQRT(SUMXMY2($M18:$T18,$C$40:$J$40))</f>
        <v>0</v>
      </c>
      <c r="D60" s="13">
        <f>SQRT(SUMXMY2($M18:$T18,$C$41:$J$41))</f>
        <v>3.8673173353463079</v>
      </c>
      <c r="E60" s="13">
        <f t="shared" si="9"/>
        <v>0</v>
      </c>
      <c r="F60" s="14">
        <f t="shared" si="10"/>
        <v>3</v>
      </c>
      <c r="G60" s="14" t="str" cm="1">
        <f t="array" ref="G60">INDEX(Cluster_center,F60,1)</f>
        <v>NYU</v>
      </c>
    </row>
    <row r="61" spans="1:7" x14ac:dyDescent="0.2">
      <c r="A61" s="13">
        <f t="shared" ref="A61" si="23">SQRT(SUMXMY2($M19:$T19,$C$38:$J$38))</f>
        <v>7.3402637176270185</v>
      </c>
      <c r="B61" s="13">
        <f>SQRT(SUMXMY2($M19:$T19,$C$39:$J$39))</f>
        <v>4.5343964681580431</v>
      </c>
      <c r="C61" s="13">
        <f>SQRT(SUMXMY2($M19:$T19,$C$40:$J$40))</f>
        <v>3.8673173353463079</v>
      </c>
      <c r="D61" s="13">
        <f>SQRT(SUMXMY2($M19:$T19,$C$41:$J$41))</f>
        <v>0</v>
      </c>
      <c r="E61" s="13">
        <f t="shared" si="9"/>
        <v>0</v>
      </c>
      <c r="F61" s="14">
        <f t="shared" si="10"/>
        <v>4</v>
      </c>
      <c r="G61" s="14" t="str" cm="1">
        <f t="array" ref="G61">INDEX(Cluster_center,F61,1)</f>
        <v>Indiana</v>
      </c>
    </row>
    <row r="62" spans="1:7" x14ac:dyDescent="0.2">
      <c r="A62" s="13">
        <f>SQRT(SUMXMY2($M20:$T20,$C$38:$J$38))</f>
        <v>7.2656454037473539</v>
      </c>
      <c r="B62" s="13">
        <f>SQRT(SUMXMY2($M20:$T20,$C$39:$J$39))</f>
        <v>4.2657773274842512</v>
      </c>
      <c r="C62" s="13">
        <f>SQRT(SUMXMY2($M20:$T20,$C$40:$J$40))</f>
        <v>2.998691248685097</v>
      </c>
      <c r="D62" s="13">
        <f>SQRT(SUMXMY2($M20:$T20,$C$41:$J$41))</f>
        <v>3.394554347559426</v>
      </c>
      <c r="E62" s="13">
        <f t="shared" si="9"/>
        <v>2.998691248685097</v>
      </c>
      <c r="F62" s="14">
        <f t="shared" si="10"/>
        <v>3</v>
      </c>
      <c r="G62" s="14" t="str" cm="1">
        <f t="array" ref="G62">INDEX(Cluster_center,F62,1)</f>
        <v>NYU</v>
      </c>
    </row>
    <row r="63" spans="1:7" x14ac:dyDescent="0.2">
      <c r="A63" s="13">
        <f>SQRT(SUMXMY2($M21:$T21,$C$38:$J$38))</f>
        <v>6.3992563578185742</v>
      </c>
      <c r="B63" s="13">
        <f>SQRT(SUMXMY2($M21:$T21,$C$39:$J$39))</f>
        <v>3.1476537591249611</v>
      </c>
      <c r="C63" s="13">
        <f>SQRT(SUMXMY2($M21:$T21,$C$40:$J$40))</f>
        <v>3.3209594639027782</v>
      </c>
      <c r="D63" s="13">
        <f>SQRT(SUMXMY2($M21:$T21,$C$41:$J$41))</f>
        <v>4.0634614180499318</v>
      </c>
      <c r="E63" s="13">
        <f t="shared" ref="E63:E71" si="24">MIN(A63:D63)</f>
        <v>3.1476537591249611</v>
      </c>
      <c r="F63" s="14">
        <f t="shared" ref="F63:F71" si="25">MATCH(E63, A63:D63, 0)</f>
        <v>2</v>
      </c>
      <c r="G63" s="14" t="str" cm="1">
        <f t="array" ref="G63">INDEX(Cluster_center,F63,1)</f>
        <v>Columbia</v>
      </c>
    </row>
    <row r="64" spans="1:7" x14ac:dyDescent="0.2">
      <c r="A64" s="13">
        <f>SQRT(SUMXMY2($M22:$T22,$C$38:$J$38))</f>
        <v>5.8170381925560477</v>
      </c>
      <c r="B64" s="13">
        <f>SQRT(SUMXMY2($M22:$T22,$C$39:$J$39))</f>
        <v>3.0628332011679338</v>
      </c>
      <c r="C64" s="13">
        <f>SQRT(SUMXMY2($M22:$T22,$C$40:$J$40))</f>
        <v>2.338679891563352</v>
      </c>
      <c r="D64" s="13">
        <f>SQRT(SUMXMY2($M22:$T22,$C$41:$J$41))</f>
        <v>3.0084894450056674</v>
      </c>
      <c r="E64" s="13">
        <f t="shared" si="24"/>
        <v>2.338679891563352</v>
      </c>
      <c r="F64" s="14">
        <f t="shared" si="25"/>
        <v>3</v>
      </c>
      <c r="G64" s="14" t="str" cm="1">
        <f t="array" ref="G64">INDEX(Cluster_center,F64,1)</f>
        <v>NYU</v>
      </c>
    </row>
    <row r="65" spans="1:7" x14ac:dyDescent="0.2">
      <c r="A65" s="13">
        <f>SQRT(SUMXMY2($M23:$T23,$C$38:$J$38))</f>
        <v>5.6190563627482542</v>
      </c>
      <c r="B65" s="13">
        <f>SQRT(SUMXMY2($M23:$T23,$C$39:$J$39))</f>
        <v>3.6130114761804184</v>
      </c>
      <c r="C65" s="13">
        <f>SQRT(SUMXMY2($M23:$T23,$C$40:$J$40))</f>
        <v>4.6076868843187038</v>
      </c>
      <c r="D65" s="13">
        <f>SQRT(SUMXMY2($M23:$T23,$C$41:$J$41))</f>
        <v>3.0751500451889395</v>
      </c>
      <c r="E65" s="13">
        <f t="shared" si="24"/>
        <v>3.0751500451889395</v>
      </c>
      <c r="F65" s="14">
        <f t="shared" si="25"/>
        <v>4</v>
      </c>
      <c r="G65" s="14" t="str" cm="1">
        <f t="array" ref="G65">INDEX(Cluster_center,F65,1)</f>
        <v>Indiana</v>
      </c>
    </row>
    <row r="66" spans="1:7" x14ac:dyDescent="0.2">
      <c r="A66" s="13">
        <f>SQRT(SUMXMY2($M24:$T24,$C$38:$J$38))</f>
        <v>6.5898057821427773</v>
      </c>
      <c r="B66" s="13">
        <f>SQRT(SUMXMY2($M24:$T24,$C$39:$J$39))</f>
        <v>4.4492094978748673</v>
      </c>
      <c r="C66" s="13">
        <f>SQRT(SUMXMY2($M24:$T24,$C$40:$J$40))</f>
        <v>3.8417134747745996</v>
      </c>
      <c r="D66" s="13">
        <f>SQRT(SUMXMY2($M24:$T24,$C$41:$J$41))</f>
        <v>2.2051452000046701</v>
      </c>
      <c r="E66" s="13">
        <f t="shared" si="24"/>
        <v>2.2051452000046701</v>
      </c>
      <c r="F66" s="14">
        <f t="shared" si="25"/>
        <v>4</v>
      </c>
      <c r="G66" s="14" t="str" cm="1">
        <f t="array" ref="G66">INDEX(Cluster_center,F66,1)</f>
        <v>Indiana</v>
      </c>
    </row>
    <row r="67" spans="1:7" x14ac:dyDescent="0.2">
      <c r="A67" s="13">
        <f>SQRT(SUMXMY2($M25:$T25,$C$38:$J$38))</f>
        <v>6.6744364675633161</v>
      </c>
      <c r="B67" s="13">
        <f>SQRT(SUMXMY2($M25:$T25,$C$39:$J$39))</f>
        <v>4.042626595106416</v>
      </c>
      <c r="C67" s="13">
        <f>SQRT(SUMXMY2($M25:$T25,$C$40:$J$40))</f>
        <v>2.4377734176324171</v>
      </c>
      <c r="D67" s="13">
        <f>SQRT(SUMXMY2($M25:$T25,$C$41:$J$41))</f>
        <v>3.9500372733081179</v>
      </c>
      <c r="E67" s="13">
        <f t="shared" si="24"/>
        <v>2.4377734176324171</v>
      </c>
      <c r="F67" s="14">
        <f t="shared" si="25"/>
        <v>3</v>
      </c>
      <c r="G67" s="14" t="str" cm="1">
        <f t="array" ref="G67">INDEX(Cluster_center,F67,1)</f>
        <v>NYU</v>
      </c>
    </row>
    <row r="68" spans="1:7" x14ac:dyDescent="0.2">
      <c r="A68" s="13">
        <f>SQRT(SUMXMY2($M26:$T26,$C$38:$J$38))</f>
        <v>3.4360056709444406</v>
      </c>
      <c r="B68" s="13">
        <f>SQRT(SUMXMY2($M26:$T26,$C$39:$J$39))</f>
        <v>1.6401585180816436</v>
      </c>
      <c r="C68" s="13">
        <f>SQRT(SUMXMY2($M26:$T26,$C$40:$J$40))</f>
        <v>2.8801867014122648</v>
      </c>
      <c r="D68" s="13">
        <f>SQRT(SUMXMY2($M26:$T26,$C$41:$J$41))</f>
        <v>4.5639513779784613</v>
      </c>
      <c r="E68" s="13">
        <f t="shared" si="24"/>
        <v>1.6401585180816436</v>
      </c>
      <c r="F68" s="14">
        <f t="shared" si="25"/>
        <v>2</v>
      </c>
      <c r="G68" s="14" t="str" cm="1">
        <f t="array" ref="G68">INDEX(Cluster_center,F68,1)</f>
        <v>Columbia</v>
      </c>
    </row>
    <row r="69" spans="1:7" x14ac:dyDescent="0.2">
      <c r="A69" s="13">
        <f>SQRT(SUMXMY2($M27:$T27,$C$38:$J$38))</f>
        <v>8.3310380238638526</v>
      </c>
      <c r="B69" s="13">
        <f>SQRT(SUMXMY2($M27:$T27,$C$39:$J$39))</f>
        <v>5.0673997332734873</v>
      </c>
      <c r="C69" s="13">
        <f>SQRT(SUMXMY2($M27:$T27,$C$40:$J$40))</f>
        <v>4.7720199549356268</v>
      </c>
      <c r="D69" s="13">
        <f>SQRT(SUMXMY2($M27:$T27,$C$41:$J$41))</f>
        <v>2.9006782880445066</v>
      </c>
      <c r="E69" s="13">
        <f t="shared" si="24"/>
        <v>2.9006782880445066</v>
      </c>
      <c r="F69" s="14">
        <f t="shared" si="25"/>
        <v>4</v>
      </c>
      <c r="G69" s="14" t="str" cm="1">
        <f t="array" ref="G69">INDEX(Cluster_center,F69,1)</f>
        <v>Indiana</v>
      </c>
    </row>
    <row r="70" spans="1:7" x14ac:dyDescent="0.2">
      <c r="A70" s="13">
        <f>SQRT(SUMXMY2($M28:$T28,$C$38:$J$38))</f>
        <v>6.6478085430307559</v>
      </c>
      <c r="B70" s="13">
        <f>SQRT(SUMXMY2($M28:$T28,$C$39:$J$39))</f>
        <v>3.4210075272040403</v>
      </c>
      <c r="C70" s="13">
        <f>SQRT(SUMXMY2($M28:$T28,$C$40:$J$40))</f>
        <v>3.1675839431373927</v>
      </c>
      <c r="D70" s="13">
        <f>SQRT(SUMXMY2($M28:$T28,$C$41:$J$41))</f>
        <v>2.5075230470217758</v>
      </c>
      <c r="E70" s="13">
        <f t="shared" si="24"/>
        <v>2.5075230470217758</v>
      </c>
      <c r="F70" s="14">
        <f t="shared" si="25"/>
        <v>4</v>
      </c>
      <c r="G70" s="14" t="str" cm="1">
        <f t="array" ref="G70">INDEX(Cluster_center,F70,1)</f>
        <v>Indiana</v>
      </c>
    </row>
    <row r="71" spans="1:7" x14ac:dyDescent="0.2">
      <c r="A71" s="13">
        <f>SQRT(SUMXMY2($M29:$T29,$C$38:$J$38))</f>
        <v>7.8964784305340716</v>
      </c>
      <c r="B71" s="13">
        <f>SQRT(SUMXMY2($M29:$T29,$C$39:$J$39))</f>
        <v>5.7997297379870991</v>
      </c>
      <c r="C71" s="13">
        <f>SQRT(SUMXMY2($M29:$T29,$C$40:$J$40))</f>
        <v>5.5890122523783621</v>
      </c>
      <c r="D71" s="13">
        <f>SQRT(SUMXMY2($M29:$T29,$C$41:$J$41))</f>
        <v>4.4415822342687203</v>
      </c>
      <c r="E71" s="13">
        <f t="shared" si="24"/>
        <v>4.4415822342687203</v>
      </c>
      <c r="F71" s="14">
        <f t="shared" si="25"/>
        <v>4</v>
      </c>
      <c r="G71" s="14" t="str" cm="1">
        <f t="array" ref="G71">INDEX(Cluster_center,F71,1)</f>
        <v>Indiana</v>
      </c>
    </row>
    <row r="72" spans="1:7" x14ac:dyDescent="0.2">
      <c r="A72" s="4"/>
      <c r="B72" s="4"/>
      <c r="C72" s="4"/>
      <c r="D72" s="4"/>
    </row>
    <row r="73" spans="1:7" ht="16" thickBot="1" x14ac:dyDescent="0.25">
      <c r="A73" s="1" t="s">
        <v>51</v>
      </c>
    </row>
    <row r="74" spans="1:7" x14ac:dyDescent="0.2">
      <c r="A74" s="1" t="s">
        <v>52</v>
      </c>
      <c r="B74" s="36" t="s">
        <v>18</v>
      </c>
      <c r="C74" s="36" t="s">
        <v>19</v>
      </c>
      <c r="D74" s="36" t="s">
        <v>11</v>
      </c>
      <c r="E74" s="36" t="s">
        <v>10</v>
      </c>
    </row>
    <row r="75" spans="1:7" x14ac:dyDescent="0.2">
      <c r="B75" s="37" t="s">
        <v>21</v>
      </c>
      <c r="C75" s="38" t="s">
        <v>9</v>
      </c>
      <c r="D75" s="38" t="s">
        <v>16</v>
      </c>
      <c r="E75" s="39" t="s">
        <v>2</v>
      </c>
    </row>
    <row r="76" spans="1:7" x14ac:dyDescent="0.2">
      <c r="B76" s="40"/>
      <c r="C76" s="41" t="s">
        <v>23</v>
      </c>
      <c r="D76" s="41" t="s">
        <v>4</v>
      </c>
      <c r="E76" s="42" t="s">
        <v>1</v>
      </c>
    </row>
    <row r="77" spans="1:7" x14ac:dyDescent="0.2">
      <c r="B77" s="40"/>
      <c r="C77" s="41" t="s">
        <v>22</v>
      </c>
      <c r="D77" s="41" t="s">
        <v>7</v>
      </c>
      <c r="E77" s="42" t="s">
        <v>0</v>
      </c>
    </row>
    <row r="78" spans="1:7" x14ac:dyDescent="0.2">
      <c r="B78" s="40"/>
      <c r="C78" s="41" t="s">
        <v>20</v>
      </c>
      <c r="D78" s="41" t="s">
        <v>24</v>
      </c>
      <c r="E78" s="42" t="s">
        <v>6</v>
      </c>
    </row>
    <row r="79" spans="1:7" x14ac:dyDescent="0.2">
      <c r="B79" s="40"/>
      <c r="C79" s="41" t="s">
        <v>17</v>
      </c>
      <c r="D79" s="41"/>
      <c r="E79" s="42" t="s">
        <v>5</v>
      </c>
    </row>
    <row r="80" spans="1:7" x14ac:dyDescent="0.2">
      <c r="B80" s="40"/>
      <c r="C80" s="41" t="s">
        <v>15</v>
      </c>
      <c r="D80" s="41"/>
      <c r="E80" s="42"/>
    </row>
    <row r="81" spans="2:5" x14ac:dyDescent="0.2">
      <c r="B81" s="40"/>
      <c r="C81" s="41" t="s">
        <v>14</v>
      </c>
      <c r="D81" s="41"/>
      <c r="E81" s="42"/>
    </row>
    <row r="82" spans="2:5" x14ac:dyDescent="0.2">
      <c r="B82" s="40"/>
      <c r="C82" s="41" t="s">
        <v>13</v>
      </c>
      <c r="D82" s="41"/>
      <c r="E82" s="42"/>
    </row>
    <row r="83" spans="2:5" x14ac:dyDescent="0.2">
      <c r="B83" s="40"/>
      <c r="C83" s="41" t="s">
        <v>12</v>
      </c>
      <c r="D83" s="41"/>
      <c r="E83" s="42"/>
    </row>
    <row r="84" spans="2:5" x14ac:dyDescent="0.2">
      <c r="B84" s="40"/>
      <c r="C84" s="41" t="s">
        <v>3</v>
      </c>
      <c r="D84" s="41"/>
      <c r="E84" s="42"/>
    </row>
    <row r="85" spans="2:5" x14ac:dyDescent="0.2">
      <c r="B85" s="43"/>
      <c r="C85" s="44" t="s">
        <v>8</v>
      </c>
      <c r="D85" s="44"/>
      <c r="E85" s="45"/>
    </row>
  </sheetData>
  <mergeCells count="2">
    <mergeCell ref="A45:D45"/>
    <mergeCell ref="E45:G45"/>
  </mergeCells>
  <phoneticPr fontId="0" type="noConversion"/>
  <pageMargins left="0.75" right="0.75" top="1" bottom="1" header="0.5" footer="0.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Data</vt:lpstr>
      <vt:lpstr>Cluster_center</vt:lpstr>
      <vt:lpstr>LookupTable</vt:lpstr>
      <vt:lpstr>School_Index</vt:lpstr>
      <vt:lpstr>Sum_Distances</vt:lpstr>
    </vt:vector>
  </TitlesOfParts>
  <Manager/>
  <Company>Indiana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/>
  <cp:lastModifiedBy>Microsoft Office User</cp:lastModifiedBy>
  <dcterms:created xsi:type="dcterms:W3CDTF">2000-07-03T16:26:28Z</dcterms:created>
  <dcterms:modified xsi:type="dcterms:W3CDTF">2022-10-28T19:10:45Z</dcterms:modified>
  <cp:category/>
</cp:coreProperties>
</file>